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Fornecedores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2" i="1"/>
  <c r="F17" i="1"/>
  <c r="F19" i="1"/>
  <c r="F20" i="1"/>
  <c r="F27" i="1" s="1"/>
  <c r="F28" i="1" s="1"/>
  <c r="F21" i="1"/>
  <c r="F34" i="1"/>
  <c r="F33" i="1" s="1"/>
  <c r="F32" i="1" s="1"/>
  <c r="F31" i="1" s="1"/>
  <c r="F35" i="1"/>
  <c r="F36" i="1"/>
  <c r="F37" i="1"/>
  <c r="F38" i="1"/>
  <c r="F39" i="1"/>
  <c r="F40" i="1"/>
  <c r="F42" i="1"/>
  <c r="F41" i="1" s="1"/>
  <c r="F43" i="1"/>
  <c r="F44" i="1"/>
  <c r="F45" i="1"/>
  <c r="F46" i="1"/>
  <c r="F47" i="1"/>
  <c r="F48" i="1"/>
  <c r="F49" i="1"/>
  <c r="F51" i="1"/>
  <c r="F52" i="1"/>
  <c r="F53" i="1"/>
  <c r="F54" i="1"/>
  <c r="F50" i="1" s="1"/>
  <c r="F267" i="1" s="1"/>
  <c r="F55" i="1"/>
  <c r="F56" i="1"/>
  <c r="F57" i="1"/>
  <c r="F76" i="1"/>
  <c r="F74" i="1" s="1"/>
  <c r="F72" i="1" s="1"/>
  <c r="F66" i="1" s="1"/>
  <c r="F84" i="1"/>
  <c r="F86" i="1"/>
  <c r="F85" i="1" s="1"/>
  <c r="F83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61" i="1"/>
  <c r="F162" i="1"/>
  <c r="F163" i="1"/>
  <c r="F164" i="1"/>
  <c r="F167" i="1"/>
  <c r="F168" i="1"/>
  <c r="F169" i="1"/>
  <c r="F170" i="1"/>
  <c r="F166" i="1" s="1"/>
  <c r="F165" i="1" s="1"/>
  <c r="F171" i="1"/>
  <c r="F172" i="1"/>
  <c r="F173" i="1"/>
  <c r="F176" i="1"/>
  <c r="F177" i="1"/>
  <c r="F180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0" i="1"/>
  <c r="F211" i="1"/>
  <c r="F217" i="1"/>
  <c r="F218" i="1"/>
  <c r="F221" i="1" s="1"/>
  <c r="F219" i="1"/>
  <c r="F220" i="1"/>
  <c r="F228" i="1"/>
  <c r="F229" i="1"/>
  <c r="F230" i="1"/>
  <c r="F231" i="1"/>
  <c r="F237" i="1"/>
  <c r="F240" i="1" s="1"/>
  <c r="F238" i="1"/>
  <c r="F239" i="1"/>
  <c r="F245" i="1"/>
  <c r="F248" i="1" s="1"/>
  <c r="F258" i="1" s="1"/>
  <c r="F246" i="1"/>
  <c r="F256" i="1"/>
  <c r="F264" i="1"/>
  <c r="F270" i="1" s="1"/>
  <c r="F265" i="1"/>
  <c r="F266" i="1"/>
  <c r="F268" i="1"/>
  <c r="F275" i="1"/>
  <c r="F277" i="1"/>
  <c r="F276" i="1" s="1"/>
  <c r="F278" i="1"/>
  <c r="F279" i="1"/>
  <c r="F280" i="1"/>
  <c r="F281" i="1"/>
  <c r="F282" i="1"/>
  <c r="F288" i="1"/>
  <c r="F290" i="1"/>
  <c r="F295" i="1"/>
  <c r="F296" i="1" s="1"/>
  <c r="F175" i="1" s="1"/>
  <c r="F102" i="1" l="1"/>
  <c r="F223" i="1"/>
  <c r="F289" i="1"/>
  <c r="F283" i="1"/>
  <c r="F174" i="1"/>
  <c r="F157" i="1"/>
  <c r="F120" i="1"/>
  <c r="F119" i="1" s="1"/>
  <c r="F178" i="1" s="1"/>
  <c r="F181" i="1" l="1"/>
  <c r="F182" i="1" s="1"/>
  <c r="F179" i="1"/>
  <c r="F185" i="1" l="1"/>
</calcChain>
</file>

<file path=xl/sharedStrings.xml><?xml version="1.0" encoding="utf-8"?>
<sst xmlns="http://schemas.openxmlformats.org/spreadsheetml/2006/main" count="655" uniqueCount="428">
  <si>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</si>
  <si>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</si>
  <si>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</si>
  <si>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</si>
  <si>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</si>
  <si>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</si>
  <si>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</si>
  <si>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</si>
  <si>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</si>
  <si>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</si>
  <si>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</si>
  <si>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</si>
  <si>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</si>
  <si>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</si>
  <si>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</si>
  <si>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</si>
  <si>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10. Despesas com Ensino e Pesquisa</t>
  </si>
  <si>
    <t>CONTROLE DO GASTO DE PESSOAL</t>
  </si>
  <si>
    <t>SALDO FINAL = (a) + (b) - (c)</t>
  </si>
  <si>
    <t>9.5 OUTRAS DESPESAS COM INVESTIMENTOS</t>
  </si>
  <si>
    <t>Informação retirada da Relação de Despesa Paga</t>
  </si>
  <si>
    <t>DEVOLUÇÃO DE SUPERÁVIT (CONTRATO PLANO DE INVESTIMENTO AUTORIZADO)</t>
  </si>
  <si>
    <t>9.4 VEÍCULOS</t>
  </si>
  <si>
    <t>Informação retirada do Anexo IV</t>
  </si>
  <si>
    <t>8.5 OUTRAS DESPESAS COM INVESTIMENTOS</t>
  </si>
  <si>
    <t>9.3 OBRAS E CONSTRUÇÕES</t>
  </si>
  <si>
    <t>8.4 VEÍCULOS</t>
  </si>
  <si>
    <t>9.2 MÓVEIS E UTENSÍLIOS</t>
  </si>
  <si>
    <t>8.3 OBRAS E CONSTRUÇÕES</t>
  </si>
  <si>
    <t>9.1 EQUIPAMENTOS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</si>
  <si>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</si>
  <si>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</si>
  <si>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</si>
  <si>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</si>
  <si>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</si>
  <si>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</si>
  <si>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</si>
  <si>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</si>
  <si>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</si>
  <si>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</si>
  <si>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</si>
  <si>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</si>
  <si>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</si>
  <si>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</si>
  <si>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</si>
  <si>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</si>
  <si>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</si>
  <si>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</si>
  <si>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</si>
  <si>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</si>
  <si>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</si>
  <si>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</si>
  <si>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</si>
  <si>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</si>
  <si>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</si>
  <si>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</si>
  <si>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</si>
  <si>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</si>
  <si>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</si>
  <si>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</si>
  <si>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</si>
  <si>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</si>
  <si>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</si>
  <si>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</si>
  <si>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</si>
  <si>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</si>
  <si>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</si>
  <si>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</si>
  <si>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</si>
  <si>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</si>
  <si>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</si>
  <si>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</si>
  <si>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</si>
  <si>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</si>
  <si>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</si>
  <si>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</si>
  <si>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</si>
  <si>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</si>
  <si>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</si>
  <si>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</si>
  <si>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</si>
  <si>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</si>
  <si>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</si>
  <si>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</si>
  <si>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</si>
  <si>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</si>
  <si>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</si>
  <si>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</si>
  <si>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</si>
  <si>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</si>
  <si>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</si>
  <si>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</si>
  <si>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</si>
  <si>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</si>
  <si>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</si>
  <si>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</si>
  <si>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</si>
  <si>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</si>
  <si>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</si>
  <si>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</si>
  <si>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</si>
  <si>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</si>
  <si>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</si>
  <si>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11. Despesa(s) de Competência(s) Anterior(es)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</si>
  <si>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</si>
  <si>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</si>
  <si>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</si>
  <si>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8.4. Outras despesas Investimentos</t>
  </si>
  <si>
    <t>Informação retirada do Anexo IV - Preencher</t>
  </si>
  <si>
    <t>10. Despesa(s) de Competência(s) Anterior(es)</t>
  </si>
  <si>
    <t>8.3. Obras e Construções</t>
  </si>
  <si>
    <t>9. Despesas com Ensino e Pesquisa</t>
  </si>
  <si>
    <t>8.2. Móveis e Utensílios</t>
  </si>
  <si>
    <t xml:space="preserve"> 8. Despesas com Plano de Investimento Autorizado pela SESAU</t>
  </si>
  <si>
    <t>8.1. Equipamentos</t>
  </si>
  <si>
    <t xml:space="preserve">  7.2.4. Reparo e Manutenção de Bens Móveis de Outras Naturezas</t>
  </si>
  <si>
    <t xml:space="preserve">  7.2.3. Reparo e Manutenção de Veículos</t>
  </si>
  <si>
    <t>5.7</t>
  </si>
  <si>
    <t>7.2.4. Reparo e Manutenção de Bens Móveis de Outras Naturezas</t>
  </si>
  <si>
    <t xml:space="preserve">  7.2.2. Reparo e Manutenção de Bens Imóveis</t>
  </si>
  <si>
    <t>5.6</t>
  </si>
  <si>
    <t>7.2.3. Reparo e Manutenção de Veículos</t>
  </si>
  <si>
    <t xml:space="preserve">      7.2.1.4. Outros Reparos e Manutenção de Máquinas e Equipamentos</t>
  </si>
  <si>
    <t>5.4</t>
  </si>
  <si>
    <t>7.2.2. Reparo e Manutenção de Bens Imóveis</t>
  </si>
  <si>
    <t xml:space="preserve">      7.2.1.3. Engenharia Clínica</t>
  </si>
  <si>
    <t>5.5</t>
  </si>
  <si>
    <t>7.2.1.4. Outros Reparos e Manutenção de Máquinas e Equipamentos</t>
  </si>
  <si>
    <t xml:space="preserve">      7.2.1.2. Equipamentos de Informática</t>
  </si>
  <si>
    <t>7.2.1.3. Engenharia Clínica</t>
  </si>
  <si>
    <t xml:space="preserve">      7.2.1.1. Equipamentos Médico-Hospitalar</t>
  </si>
  <si>
    <t>7.2.1.2. Equipamentos de Informática</t>
  </si>
  <si>
    <t xml:space="preserve">  7.2.1. Reparo e Manutenção de Máquinas e Equipamentos</t>
  </si>
  <si>
    <t>7.2.1.1. Equipamentos Médico-Hospitalar</t>
  </si>
  <si>
    <t>7.2 Manutenção (Pessoa Jurídica)</t>
  </si>
  <si>
    <t xml:space="preserve">  7.1.3. Reparo e Manutenção de Bens Imóveis</t>
  </si>
  <si>
    <t xml:space="preserve">  7.1.2. Reparo e Manutenção de Bens Móveis de Outras Naturezas</t>
  </si>
  <si>
    <t>4.5</t>
  </si>
  <si>
    <t>7.1.3. Reparo e Manutenção de Bens Imóveis</t>
  </si>
  <si>
    <t xml:space="preserve">      7.1.1.3. Outros Reparos e Manutenção de Equipamentos</t>
  </si>
  <si>
    <t>4.4</t>
  </si>
  <si>
    <t>7.1.2. Reparo e Manutenção de Bens Móveis de Outras Naturezas</t>
  </si>
  <si>
    <t xml:space="preserve">      7.1.1.2. Equipamentos de Informática</t>
  </si>
  <si>
    <t>4.3</t>
  </si>
  <si>
    <t>7.1.1.3. Outros Reparos e Manutenção de Equipamentos</t>
  </si>
  <si>
    <t xml:space="preserve">      7.1.1.1. Equipamentos Médico-Hospitalar</t>
  </si>
  <si>
    <t>7.1.1.2. Equipamentos de Informática</t>
  </si>
  <si>
    <t xml:space="preserve">  7.1.1. Reparo e Manutenção de Equipamentos</t>
  </si>
  <si>
    <t>7.1.1.1. Equipamentos Médico-Hospitalar</t>
  </si>
  <si>
    <t>7.1 Manutenção (Pessoa Física)</t>
  </si>
  <si>
    <t>7. Manutenção</t>
  </si>
  <si>
    <t>Informação retirada do RPA</t>
  </si>
  <si>
    <t xml:space="preserve">    6.3.2.3. Outros Serviços</t>
  </si>
  <si>
    <t xml:space="preserve">    6.3.2.2. Apoio Administrativo, Técnico e Operacional</t>
  </si>
  <si>
    <t>4.99</t>
  </si>
  <si>
    <t>6.3.2.3. Outros Serviços</t>
  </si>
  <si>
    <t xml:space="preserve">    6.3.2.1. Técnico Profissional (Nível Superior)</t>
  </si>
  <si>
    <t>4.7</t>
  </si>
  <si>
    <t>6.3.2.2. Tecnico Operacional (Nível Médio / Elementar)</t>
  </si>
  <si>
    <t xml:space="preserve">    6.3.2. Pessoa Física</t>
  </si>
  <si>
    <t>4.1</t>
  </si>
  <si>
    <t>6.3.2.1. Técnico Profissional (Nível Superior)</t>
  </si>
  <si>
    <t xml:space="preserve">        6.3.1.9. Outras Pessoas Jurídicas</t>
  </si>
  <si>
    <t xml:space="preserve">        6.3.1.8. Limpeza</t>
  </si>
  <si>
    <t>5.99</t>
  </si>
  <si>
    <t>6.3.1.9. Outras Pessoas Jurídicas</t>
  </si>
  <si>
    <t xml:space="preserve">        6.3.1.7. Dedetização</t>
  </si>
  <si>
    <t>5.23</t>
  </si>
  <si>
    <t>6.3.1.8. Limpeza</t>
  </si>
  <si>
    <t xml:space="preserve">        6.3.1.6. Serviços Técnicos Profissionais</t>
  </si>
  <si>
    <t>5.10</t>
  </si>
  <si>
    <t>6.3.1.7. Dedetização</t>
  </si>
  <si>
    <t xml:space="preserve">        6.3.1.5. Consultorias e Treinamentos</t>
  </si>
  <si>
    <t>5.2</t>
  </si>
  <si>
    <t>6.3.1.6. Serviços Técnicos Profissionais</t>
  </si>
  <si>
    <t xml:space="preserve">        6.3.1.4. Vigilância</t>
  </si>
  <si>
    <t>6.3.1.5. Consultorias e Treinamentos</t>
  </si>
  <si>
    <t xml:space="preserve">        6.3.1.3. Manutenção/Aluguel/Uso de Sistemas ou Softwares</t>
  </si>
  <si>
    <t>5.22</t>
  </si>
  <si>
    <t>6.3.1.4. Vigilância</t>
  </si>
  <si>
    <t xml:space="preserve">        6.3.1.2. Coleta de Lixo Hospitalar</t>
  </si>
  <si>
    <t>5.17</t>
  </si>
  <si>
    <t>6.3.1.3. Manutenção/Aluguel/Uso de Sistemas ou Softwares</t>
  </si>
  <si>
    <t xml:space="preserve">             6.3.1.1.3. Outros Serviços Domésticos</t>
  </si>
  <si>
    <t>6.3.1.2. Coleta de Lixo Hospitalar</t>
  </si>
  <si>
    <t xml:space="preserve">             6.3.1.1.2.  Serviços de Cozinha e Copeira</t>
  </si>
  <si>
    <t>5.15</t>
  </si>
  <si>
    <t>6.3.1.1.3. Outros Serviços Domésticos</t>
  </si>
  <si>
    <t xml:space="preserve">             6.3.1.1.1. Lavanderia</t>
  </si>
  <si>
    <t>6.3.1.1.2.Serviços de Cozinha e Copeira</t>
  </si>
  <si>
    <t xml:space="preserve">        6.3.1.1. Serviços Domésticos</t>
  </si>
  <si>
    <t>6.3.1.1.1. Lavanderia</t>
  </si>
  <si>
    <t xml:space="preserve">    6.3.1. Pessoa Jurídica</t>
  </si>
  <si>
    <t xml:space="preserve">  6.3. Administrativos</t>
  </si>
  <si>
    <t xml:space="preserve">    6.2.3. Cooperativas</t>
  </si>
  <si>
    <t xml:space="preserve">    6.2.2. Pessoa Física</t>
  </si>
  <si>
    <t>5.16</t>
  </si>
  <si>
    <t>6.2.3. Cooperativas</t>
  </si>
  <si>
    <t xml:space="preserve">    6.2.1. Pessoa Jurídica</t>
  </si>
  <si>
    <t>4.6</t>
  </si>
  <si>
    <t>6.2.2. Pessoa Física</t>
  </si>
  <si>
    <t xml:space="preserve">  6.2. Assistência Odontológica</t>
  </si>
  <si>
    <t>6.2.1. Pessoa Jurídica</t>
  </si>
  <si>
    <t xml:space="preserve">        6.1.3.2. Outros profissionais de saúde</t>
  </si>
  <si>
    <t xml:space="preserve">        6.1.3.1. Médicos</t>
  </si>
  <si>
    <t>6.1.3.2. Outros profissionais de saúde</t>
  </si>
  <si>
    <t xml:space="preserve">    6.1.3. Cooperativas</t>
  </si>
  <si>
    <t>6.1.3.1. Médicos</t>
  </si>
  <si>
    <t xml:space="preserve">        6.1.2.3. Farmacêutico</t>
  </si>
  <si>
    <t xml:space="preserve">        6.1.2.2. Outros profissionais de saúde</t>
  </si>
  <si>
    <t>6.1.2.3. Farmacêutico</t>
  </si>
  <si>
    <t xml:space="preserve">        6.1.2.1. Médicos</t>
  </si>
  <si>
    <t>6.1.2.2. Outros profissionais de saúde</t>
  </si>
  <si>
    <t xml:space="preserve">    6.1.2. Pessoa Física</t>
  </si>
  <si>
    <t>6.1.2.1. Médicos</t>
  </si>
  <si>
    <t xml:space="preserve">        6.1.1.6. Outras Pessoas Jurídicas</t>
  </si>
  <si>
    <t xml:space="preserve">        6.1.1.5. Locação de Ambulâncias</t>
  </si>
  <si>
    <t>6.1.1.6. Outras Pessoas Jurídicas</t>
  </si>
  <si>
    <t xml:space="preserve">        6.1.1.4. Alimentação/Dietas</t>
  </si>
  <si>
    <t>5.8</t>
  </si>
  <si>
    <t>6.1.1.5. Locação de Ambulâncias</t>
  </si>
  <si>
    <t xml:space="preserve">        6.1.1.3. Laboratório</t>
  </si>
  <si>
    <t>5.11</t>
  </si>
  <si>
    <t>6.1.1.4. Alimentação/Dietas</t>
  </si>
  <si>
    <t xml:space="preserve">        6.1.1.2. Outros profissionais de saúde</t>
  </si>
  <si>
    <t>6.1.1.3. Laboratório</t>
  </si>
  <si>
    <t xml:space="preserve">        6.1.1.1. Médicos</t>
  </si>
  <si>
    <t>6.1.1.2. Outros profissionais de saúde</t>
  </si>
  <si>
    <t xml:space="preserve">    6.1.1. Pessoa Jurídica</t>
  </si>
  <si>
    <t>6.1.1.1. Médicos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</si>
  <si>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</si>
  <si>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</si>
  <si>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</si>
  <si>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 xml:space="preserve">      5.7.1. Outras Despesas Gerais (Pessoa Física)</t>
  </si>
  <si>
    <t>5.7.2. Outras Despesas Gerais (Pessoa Juridica)</t>
  </si>
  <si>
    <t xml:space="preserve">  5.7. Outras Despesas Gerais</t>
  </si>
  <si>
    <t>5.7.1. Outras Despesas Gerais (Pessoa Física)</t>
  </si>
  <si>
    <t xml:space="preserve">  5.6. Serviços Judiciais e Cartoriais</t>
  </si>
  <si>
    <t xml:space="preserve">  5.5. Serviço Gráficos, de Encadernação e de Emolduração</t>
  </si>
  <si>
    <t>5.20</t>
  </si>
  <si>
    <t>5.6. Serviços Judiciais e Cartoriais</t>
  </si>
  <si>
    <t xml:space="preserve">      5.4.5. Locação de Veículos Automotores (Pessoa Jurídica) (Exceto Ambulância)</t>
  </si>
  <si>
    <t>5.19</t>
  </si>
  <si>
    <t>5.5. Serviço Gráficos, de Encadernação e de Emolduração</t>
  </si>
  <si>
    <t xml:space="preserve">      5.4.4. Locação de Equipamentos Médico-Hospitalares (Pessoa Jurídica)</t>
  </si>
  <si>
    <t>5.4.5. Locação de Veículos Automotores (Pessoa Jurídica) (Exceto Ambulância)</t>
  </si>
  <si>
    <t xml:space="preserve">      5.4.3. Locação de Máquinas e Equipamentos (Pessoa Jurídica)</t>
  </si>
  <si>
    <t>5.1</t>
  </si>
  <si>
    <t>5.4.4. Locação de Equipamentos Médico-Hospitalares (Pessoa Jurídica)</t>
  </si>
  <si>
    <t xml:space="preserve">      5.4.2. Locação de Imóvel (Pessoa Jurídica)</t>
  </si>
  <si>
    <t>5.3</t>
  </si>
  <si>
    <t>5.4.3. Locação de Máquinas e Equipamentos (Pessoa Jurídica)</t>
  </si>
  <si>
    <t xml:space="preserve">      5.4.1. Locação de Imóvel (Pessoa Física)</t>
  </si>
  <si>
    <t>5.26</t>
  </si>
  <si>
    <t>5.4.2. Locação de Imóvel (Pessoa Jurídica)</t>
  </si>
  <si>
    <t xml:space="preserve">  5.4. Alugueis/Locações</t>
  </si>
  <si>
    <t>4.2</t>
  </si>
  <si>
    <t>5.4.1. Locação de Imóvel (Pessoa Física)</t>
  </si>
  <si>
    <t xml:space="preserve">  5.3. Energia Elétrica</t>
  </si>
  <si>
    <t xml:space="preserve">  5.2. Água</t>
  </si>
  <si>
    <t>5.12</t>
  </si>
  <si>
    <t>5.3. Energia Elétrica</t>
  </si>
  <si>
    <t xml:space="preserve">      5.1.2. Telefonia Fixa/Internet</t>
  </si>
  <si>
    <t>5.13</t>
  </si>
  <si>
    <t>5.2. Água</t>
  </si>
  <si>
    <t xml:space="preserve">      5.1.1. Telefonia Móvel</t>
  </si>
  <si>
    <t>5.18</t>
  </si>
  <si>
    <t>5.1.2. Telefonia Fixa/Internet</t>
  </si>
  <si>
    <t xml:space="preserve">  5.1. Telefonia/Internet</t>
  </si>
  <si>
    <t>5.9</t>
  </si>
  <si>
    <t>5.1.1. Telefonia Móvel</t>
  </si>
  <si>
    <t>5. Gerais</t>
  </si>
  <si>
    <t>DESPESAS OPERACIONAIS (continuação)</t>
  </si>
  <si>
    <t xml:space="preserve"> </t>
  </si>
  <si>
    <t xml:space="preserve">    4.3.2. Tarifas</t>
  </si>
  <si>
    <t xml:space="preserve">    4.3.1. Taxa de Manutenção de Conta</t>
  </si>
  <si>
    <t>5.25</t>
  </si>
  <si>
    <t>4.3.2. Tarifas</t>
  </si>
  <si>
    <t xml:space="preserve">  4.3. Despesas Bancárias (Taxa de Manutenção/Tarifas)</t>
  </si>
  <si>
    <t>4.3.1. Taxa de Manutenção de Conta</t>
  </si>
  <si>
    <t xml:space="preserve">    4.2.2. Contribuições</t>
  </si>
  <si>
    <t xml:space="preserve">    4.2.1. Taxas</t>
  </si>
  <si>
    <t>4.2.2. Contribuições</t>
  </si>
  <si>
    <t xml:space="preserve">  4.2. Tributos (Taxas e Contribuições)</t>
  </si>
  <si>
    <t>4.2.1. Taxas</t>
  </si>
  <si>
    <t xml:space="preserve">  4.1. Seguros (Imóvel e veículos)</t>
  </si>
  <si>
    <t>4. Seguros/Tributos/Despesas Bancárias</t>
  </si>
  <si>
    <t>5.21</t>
  </si>
  <si>
    <t>4.1. Seguros (Imóvel e veículos)</t>
  </si>
  <si>
    <t>Informação retirada da memória de cálculo do estoque</t>
  </si>
  <si>
    <t xml:space="preserve">  3.8. Outras Despesas com Materiais Diversos</t>
  </si>
  <si>
    <t xml:space="preserve">  3.7. Tecidos, Fardamentos e EPI</t>
  </si>
  <si>
    <t>3.99</t>
  </si>
  <si>
    <t xml:space="preserve">3.8. Outras Despesas com Materiais Diversos </t>
  </si>
  <si>
    <t xml:space="preserve">             3.6.2.4. Outros Materiais de Manutenção de Bem Móvel</t>
  </si>
  <si>
    <t>3.8</t>
  </si>
  <si>
    <t xml:space="preserve">3.7. Tecidos, Fardamentos e EPI </t>
  </si>
  <si>
    <t xml:space="preserve">             3.6.2.3. Equipamento Médico-Hospitalar</t>
  </si>
  <si>
    <t xml:space="preserve">3.6.2.4. Outros materiais de Manutenção de Bem Móvel </t>
  </si>
  <si>
    <t xml:space="preserve">                  3.6.2.2.2. Outros Materiais de Manutenção de Veículos</t>
  </si>
  <si>
    <t>3.10</t>
  </si>
  <si>
    <t xml:space="preserve">3.6.2.3. Equipamento Médico-Hospitalar </t>
  </si>
  <si>
    <t xml:space="preserve">                  3.6.2.2.1. Lubrificantes Veiculares</t>
  </si>
  <si>
    <t xml:space="preserve">3.6.2.2.2. Outros Materiais de Manutenção de Veículos </t>
  </si>
  <si>
    <t xml:space="preserve">             3.6.2.2.  Manutenção de Veículos</t>
  </si>
  <si>
    <t>3.1</t>
  </si>
  <si>
    <t xml:space="preserve">3.6.2.2.1. Lubrificantes Veiculares </t>
  </si>
  <si>
    <t xml:space="preserve">             3.6.2.1. Suprimentos de Informática</t>
  </si>
  <si>
    <t xml:space="preserve">      3.6.2.  Manutenção de Bem Móvel</t>
  </si>
  <si>
    <t xml:space="preserve">3.6.2.1. Equipamentos de Informática 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</si>
  <si>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</si>
  <si>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3.6. Material de Manutenção</t>
  </si>
  <si>
    <t>3.9</t>
  </si>
  <si>
    <t xml:space="preserve">3.6.1. Manutenção de Bem Imóvel </t>
  </si>
  <si>
    <t xml:space="preserve">  3.5. GLP</t>
  </si>
  <si>
    <t xml:space="preserve">  3.4. Combustível</t>
  </si>
  <si>
    <t>3.2</t>
  </si>
  <si>
    <t xml:space="preserve">3.5. GLP </t>
  </si>
  <si>
    <t xml:space="preserve">  3.3. Material Expediente</t>
  </si>
  <si>
    <t xml:space="preserve">3.4. Combustível </t>
  </si>
  <si>
    <t xml:space="preserve">  3.2. Material/Gêneros Alimentícios</t>
  </si>
  <si>
    <t>3.6</t>
  </si>
  <si>
    <t xml:space="preserve">3.3. Material Expediente </t>
  </si>
  <si>
    <t xml:space="preserve">  3.1. Material de Higienização e Limpeza</t>
  </si>
  <si>
    <t>3.3</t>
  </si>
  <si>
    <t xml:space="preserve">3.2. Material/Gêneros Alimentícios </t>
  </si>
  <si>
    <t>3. Materiais/Consumos Diversos</t>
  </si>
  <si>
    <t>3.7</t>
  </si>
  <si>
    <t xml:space="preserve">3.1. Material de Higienização e Limpeza </t>
  </si>
  <si>
    <t xml:space="preserve">  2.8. Outras Despesas com Insumos Assistenciais</t>
  </si>
  <si>
    <t xml:space="preserve">  2.7. Material laboratorial</t>
  </si>
  <si>
    <t xml:space="preserve">2.8. Outras Despesas com Insumos Assistenciais </t>
  </si>
  <si>
    <t xml:space="preserve">  2.6. Material de uso odontológico</t>
  </si>
  <si>
    <t>3.11</t>
  </si>
  <si>
    <t xml:space="preserve">2.7. Material laboratorial </t>
  </si>
  <si>
    <t xml:space="preserve">  2.5. OPME (Orteses, Próteses e Materiais Especiais)</t>
  </si>
  <si>
    <t>3.5</t>
  </si>
  <si>
    <t xml:space="preserve">2.6. Material de uso odontológico </t>
  </si>
  <si>
    <t xml:space="preserve">  2.4. Gases Medicinais</t>
  </si>
  <si>
    <t>3.13</t>
  </si>
  <si>
    <t xml:space="preserve">2.5. OPME (Orteses, Próteses e Materiais Especiais) </t>
  </si>
  <si>
    <t xml:space="preserve">  2.3. Dietas Industrializadas</t>
  </si>
  <si>
    <t xml:space="preserve">2.4. Gases Medicinais </t>
  </si>
  <si>
    <t xml:space="preserve">  2.2. Medicamentos</t>
  </si>
  <si>
    <t xml:space="preserve">2.3. Dietas Industrializadas </t>
  </si>
  <si>
    <t xml:space="preserve">  2.1. Materiais Descartáveis/Materiais de Penso</t>
  </si>
  <si>
    <t>3.4</t>
  </si>
  <si>
    <t xml:space="preserve">2.2. Medicamentos </t>
  </si>
  <si>
    <t>2. Insumos Assistenciais</t>
  </si>
  <si>
    <t>3.12</t>
  </si>
  <si>
    <t xml:space="preserve">2.1. Materiais Descartáveis/Materiais de Penso 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</si>
  <si>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</si>
  <si>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</si>
  <si>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</si>
  <si>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</si>
  <si>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</si>
  <si>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</si>
  <si>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</si>
  <si>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</si>
  <si>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</si>
  <si>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</si>
  <si>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</si>
  <si>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</si>
  <si>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</si>
  <si>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</si>
  <si>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</si>
  <si>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</si>
  <si>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</si>
  <si>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</si>
  <si>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</si>
  <si>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</si>
  <si>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</si>
  <si>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</si>
  <si>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</si>
  <si>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</si>
  <si>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</si>
  <si>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</si>
  <si>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</si>
  <si>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</si>
  <si>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</si>
  <si>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</si>
  <si>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</si>
  <si>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</si>
  <si>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</si>
  <si>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</si>
  <si>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</si>
  <si>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</si>
  <si>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</si>
  <si>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</si>
  <si>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</si>
  <si>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</si>
  <si>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</si>
  <si>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</si>
  <si>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</si>
  <si>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</si>
  <si>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</si>
  <si>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</si>
  <si>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</si>
  <si>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</si>
  <si>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</si>
  <si>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</si>
  <si>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</si>
  <si>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</si>
  <si>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</si>
  <si>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</si>
  <si>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</si>
  <si>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</si>
  <si>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</si>
  <si>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</si>
  <si>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</si>
  <si>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</si>
  <si>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</si>
  <si>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</si>
  <si>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</si>
  <si>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ROBERTA MONTEIRO</t>
  </si>
  <si>
    <t xml:space="preserve">HECPI - AMBULATÓRIO 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</si>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</sst>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1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1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23812</xdr:rowOff>
    </xdr:from>
    <xdr:ext cx="1131094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3812"/>
          <a:ext cx="1131094" cy="9906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9656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9656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965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965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JULHO-2022/HEC%20-%20AMBULATORIO/CGM/07.2022%20-%20PCF%20Vers&#227;o%2001%20PCR.1_ATUALIZAD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11.5.5.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>
        <row r="20">
          <cell r="F20">
            <v>316298.51250000024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207466.38999999998</v>
          </cell>
          <cell r="F6">
            <v>16597.3112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56004.149999999972</v>
          </cell>
          <cell r="F9">
            <v>4480.3319999999976</v>
          </cell>
        </row>
        <row r="10">
          <cell r="D10">
            <v>0</v>
          </cell>
          <cell r="F10">
            <v>0</v>
          </cell>
        </row>
        <row r="12">
          <cell r="D12">
            <v>71067.930000000008</v>
          </cell>
          <cell r="F12">
            <v>1496.5472</v>
          </cell>
          <cell r="H12">
            <v>20749.399999999998</v>
          </cell>
        </row>
        <row r="13">
          <cell r="D13">
            <v>11279.73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98124.930600000007</v>
          </cell>
        </row>
        <row r="98">
          <cell r="D98">
            <v>0</v>
          </cell>
        </row>
        <row r="101">
          <cell r="C101">
            <v>125377.66</v>
          </cell>
        </row>
      </sheetData>
      <sheetData sheetId="6">
        <row r="16">
          <cell r="C16">
            <v>3.6274509803921573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1532056.8200000003</v>
          </cell>
        </row>
        <row r="75">
          <cell r="D75">
            <v>139879.47000000003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437.4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192101.07999999993</v>
          </cell>
        </row>
        <row r="2">
          <cell r="Y2">
            <v>642970.43000000028</v>
          </cell>
        </row>
        <row r="3">
          <cell r="Y3">
            <v>430122.54000000004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1699722.2199999988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10.6.1.1.1. Médicos</v>
          </cell>
          <cell r="N11">
            <v>5520</v>
          </cell>
        </row>
        <row r="12">
          <cell r="D12" t="str">
            <v>6.3.1.1.1. Lavanderia</v>
          </cell>
          <cell r="N12">
            <v>25725.93</v>
          </cell>
        </row>
        <row r="13">
          <cell r="D13" t="str">
            <v>7.2.1.4. Outros Reparos e Manutenção de Máquinas e Equipamentos</v>
          </cell>
          <cell r="N13">
            <v>6030</v>
          </cell>
        </row>
        <row r="14">
          <cell r="D14" t="str">
            <v>6.3.1.5. Consultorias e Treinamentos</v>
          </cell>
          <cell r="N14">
            <v>3600</v>
          </cell>
        </row>
        <row r="15">
          <cell r="D15" t="str">
            <v>6.3.1.3. Manutenção/Aluguel/Uso de Sistemas ou Softwares</v>
          </cell>
          <cell r="N15">
            <v>2500</v>
          </cell>
        </row>
        <row r="16">
          <cell r="D16" t="str">
            <v>6.3.1.3. Manutenção/Aluguel/Uso de Sistemas ou Softwares</v>
          </cell>
          <cell r="N16">
            <v>9670.6</v>
          </cell>
        </row>
        <row r="17">
          <cell r="D17" t="str">
            <v>7.2.1.4. Outros Reparos e Manutenção de Máquinas e Equipamentos</v>
          </cell>
          <cell r="N17">
            <v>12800</v>
          </cell>
        </row>
        <row r="18">
          <cell r="D18" t="str">
            <v>7.2.1.4. Outros Reparos e Manutenção de Máquinas e Equipamentos</v>
          </cell>
          <cell r="N18">
            <v>19800</v>
          </cell>
        </row>
        <row r="19">
          <cell r="D19" t="str">
            <v>6.3.1.3. Manutenção/Aluguel/Uso de Sistemas ou Softwares</v>
          </cell>
          <cell r="N19">
            <v>29046.15</v>
          </cell>
        </row>
        <row r="20">
          <cell r="D20" t="str">
            <v>6.3.1.3. Manutenção/Aluguel/Uso de Sistemas ou Softwares</v>
          </cell>
          <cell r="N20">
            <v>5543.16</v>
          </cell>
        </row>
        <row r="21">
          <cell r="D21" t="str">
            <v>5.4.3. Locação de Máquinas e Equipamentos (Pessoa Jurídica)</v>
          </cell>
          <cell r="N21">
            <v>550</v>
          </cell>
        </row>
        <row r="22">
          <cell r="D22" t="str">
            <v>6.3.1.7. Dedetização</v>
          </cell>
          <cell r="N22">
            <v>745</v>
          </cell>
        </row>
        <row r="23">
          <cell r="D23" t="str">
            <v>5.2. Água</v>
          </cell>
          <cell r="N23">
            <v>104.48</v>
          </cell>
        </row>
        <row r="24">
          <cell r="D24" t="str">
            <v>5.4.3. Locação de Máquinas e Equipamentos (Pessoa Jurídica)</v>
          </cell>
          <cell r="N24">
            <v>6787.18</v>
          </cell>
        </row>
        <row r="25">
          <cell r="D25" t="str">
            <v>6.1.1.1. Médicos</v>
          </cell>
          <cell r="N25">
            <v>4416</v>
          </cell>
        </row>
        <row r="26">
          <cell r="D26" t="str">
            <v xml:space="preserve"> 3.2. Material/Gêneros Alimentícios </v>
          </cell>
          <cell r="N26">
            <v>72851.89</v>
          </cell>
        </row>
        <row r="27">
          <cell r="D27" t="str">
            <v>10.6.3.1.3. Manutenção/Aluguel/Uso de Sistemas ou Softwares</v>
          </cell>
          <cell r="N27">
            <v>675</v>
          </cell>
        </row>
        <row r="28">
          <cell r="D28" t="str">
            <v xml:space="preserve"> 2.1. Materiais Descartáveis/Materiais de Penso </v>
          </cell>
          <cell r="N28">
            <v>273.89999999999998</v>
          </cell>
        </row>
        <row r="29">
          <cell r="D29" t="str">
            <v xml:space="preserve"> 2.2. Medicamentos </v>
          </cell>
          <cell r="N29">
            <v>1593.62</v>
          </cell>
        </row>
        <row r="30">
          <cell r="D30" t="str">
            <v xml:space="preserve"> 2.2. Medicamentos </v>
          </cell>
          <cell r="N30">
            <v>1094.4000000000001</v>
          </cell>
        </row>
        <row r="31">
          <cell r="D31" t="str">
            <v>6.3.1.3. Manutenção/Aluguel/Uso de Sistemas ou Softwares</v>
          </cell>
          <cell r="N31">
            <v>675</v>
          </cell>
        </row>
        <row r="32">
          <cell r="D32" t="str">
            <v xml:space="preserve"> 1.4. Benefícios</v>
          </cell>
          <cell r="N32">
            <v>47939.91</v>
          </cell>
        </row>
        <row r="33">
          <cell r="D33" t="str">
            <v xml:space="preserve"> 1.4. Benefícios</v>
          </cell>
          <cell r="N33">
            <v>1943.76</v>
          </cell>
        </row>
        <row r="34">
          <cell r="D34" t="str">
            <v xml:space="preserve"> 2.1. Materiais Descartáveis/Materiais de Penso </v>
          </cell>
          <cell r="N34">
            <v>3675</v>
          </cell>
        </row>
        <row r="35">
          <cell r="D35" t="str">
            <v xml:space="preserve"> 2.1. Materiais Descartáveis/Materiais de Penso </v>
          </cell>
          <cell r="N35">
            <v>19.5</v>
          </cell>
        </row>
        <row r="36">
          <cell r="D36" t="str">
            <v xml:space="preserve"> 2.1. Materiais Descartáveis/Materiais de Penso </v>
          </cell>
          <cell r="N36">
            <v>315</v>
          </cell>
        </row>
        <row r="37">
          <cell r="D37" t="str">
            <v xml:space="preserve"> 3.3. Material Expediente </v>
          </cell>
          <cell r="N37">
            <v>1272.8</v>
          </cell>
        </row>
        <row r="38">
          <cell r="D38" t="str">
            <v xml:space="preserve"> 2.1. Materiais Descartáveis/Materiais de Penso </v>
          </cell>
          <cell r="N38">
            <v>774</v>
          </cell>
        </row>
        <row r="39">
          <cell r="D39" t="str">
            <v xml:space="preserve">3.6.2.1. Suprimentos de Informática </v>
          </cell>
          <cell r="N39">
            <v>1311.9</v>
          </cell>
        </row>
        <row r="40">
          <cell r="D40" t="str">
            <v xml:space="preserve"> 2.1. Materiais Descartáveis/Materiais de Penso </v>
          </cell>
          <cell r="N40">
            <v>2000</v>
          </cell>
        </row>
        <row r="41">
          <cell r="D41" t="str">
            <v xml:space="preserve"> 2.2. Medicamentos </v>
          </cell>
          <cell r="N41">
            <v>646.4</v>
          </cell>
        </row>
        <row r="42">
          <cell r="D42" t="str">
            <v xml:space="preserve"> 2.1. Materiais Descartáveis/Materiais de Penso </v>
          </cell>
          <cell r="N42">
            <v>4476</v>
          </cell>
        </row>
        <row r="43">
          <cell r="D43" t="str">
            <v xml:space="preserve"> 2.1. Materiais Descartáveis/Materiais de Penso </v>
          </cell>
          <cell r="N43">
            <v>446.1</v>
          </cell>
        </row>
        <row r="44">
          <cell r="D44" t="str">
            <v xml:space="preserve"> 2.1. Materiais Descartáveis/Materiais de Penso </v>
          </cell>
          <cell r="N44">
            <v>567</v>
          </cell>
        </row>
        <row r="45">
          <cell r="D45" t="str">
            <v xml:space="preserve"> 2.1. Materiais Descartáveis/Materiais de Penso </v>
          </cell>
          <cell r="N45">
            <v>1158.8499999999999</v>
          </cell>
        </row>
        <row r="46">
          <cell r="D46" t="str">
            <v xml:space="preserve"> 2.3. Dietas Industrializadas </v>
          </cell>
          <cell r="N46">
            <v>96.6</v>
          </cell>
        </row>
        <row r="47">
          <cell r="D47" t="str">
            <v xml:space="preserve"> 2.2. Medicamentos </v>
          </cell>
          <cell r="N47">
            <v>567.67999999999995</v>
          </cell>
        </row>
        <row r="49">
          <cell r="D49" t="str">
            <v xml:space="preserve"> 1.4. Benefícios</v>
          </cell>
          <cell r="N49">
            <v>2027.81</v>
          </cell>
        </row>
        <row r="50">
          <cell r="D50" t="str">
            <v>5.7.2. Outras Despesas Gerais (Pessoa Juridica)</v>
          </cell>
          <cell r="N50">
            <v>3914.69</v>
          </cell>
        </row>
        <row r="51">
          <cell r="D51" t="str">
            <v>6.3.1.3. Manutenção/Aluguel/Uso de Sistemas ou Softwares</v>
          </cell>
          <cell r="N51">
            <v>203.65</v>
          </cell>
        </row>
        <row r="52">
          <cell r="D52" t="str">
            <v>6.1.1.1. Médicos</v>
          </cell>
          <cell r="N52">
            <v>3960</v>
          </cell>
        </row>
        <row r="53">
          <cell r="D53" t="str">
            <v>6.1.1.1. Médicos</v>
          </cell>
          <cell r="N53">
            <v>8832</v>
          </cell>
        </row>
        <row r="54">
          <cell r="D54" t="str">
            <v>6.1.1.1. Médicos</v>
          </cell>
          <cell r="N54">
            <v>7700</v>
          </cell>
        </row>
        <row r="55">
          <cell r="D55" t="str">
            <v>6.1.1.1. Médicos</v>
          </cell>
          <cell r="N55">
            <v>6336</v>
          </cell>
        </row>
        <row r="56">
          <cell r="D56" t="str">
            <v>6.3.1.3. Manutenção/Aluguel/Uso de Sistemas ou Softwares</v>
          </cell>
          <cell r="N56">
            <v>2300</v>
          </cell>
        </row>
        <row r="57">
          <cell r="D57" t="str">
            <v>4.3.2. Tarifas</v>
          </cell>
          <cell r="N57">
            <v>2.09</v>
          </cell>
        </row>
        <row r="58">
          <cell r="D58" t="str">
            <v>4.3.2. Tarifas</v>
          </cell>
          <cell r="N58">
            <v>2.09</v>
          </cell>
          <cell r="Q58">
            <v>0</v>
          </cell>
        </row>
        <row r="59">
          <cell r="D59" t="str">
            <v>4.3.2. Tarifas</v>
          </cell>
          <cell r="N59">
            <v>2.09</v>
          </cell>
          <cell r="Q59">
            <v>437.4</v>
          </cell>
        </row>
        <row r="60">
          <cell r="D60" t="str">
            <v>4.3.2. Tarifas</v>
          </cell>
          <cell r="N60">
            <v>2.09</v>
          </cell>
          <cell r="Q60">
            <v>0</v>
          </cell>
        </row>
        <row r="61">
          <cell r="D61" t="str">
            <v>4.3.2. Tarifas</v>
          </cell>
          <cell r="N61">
            <v>2.09</v>
          </cell>
        </row>
        <row r="62">
          <cell r="D62" t="str">
            <v>4.3.2. Tarifas</v>
          </cell>
          <cell r="N62">
            <v>2.09</v>
          </cell>
        </row>
        <row r="63">
          <cell r="D63" t="str">
            <v>4.3.2. Tarifas</v>
          </cell>
          <cell r="N63">
            <v>2.09</v>
          </cell>
        </row>
        <row r="64">
          <cell r="D64" t="str">
            <v>4.3.2. Tarifas</v>
          </cell>
          <cell r="N64">
            <v>2.09</v>
          </cell>
        </row>
        <row r="65">
          <cell r="D65" t="str">
            <v>4.3.2. Tarifas</v>
          </cell>
          <cell r="N65">
            <v>2.09</v>
          </cell>
        </row>
        <row r="66">
          <cell r="D66" t="str">
            <v>4.3.2. Tarifas</v>
          </cell>
          <cell r="N66">
            <v>2.09</v>
          </cell>
        </row>
        <row r="67">
          <cell r="D67" t="str">
            <v>4.3.2. Tarifas</v>
          </cell>
          <cell r="N67">
            <v>2.09</v>
          </cell>
        </row>
        <row r="68">
          <cell r="D68" t="str">
            <v>4.3.2. Tarifas</v>
          </cell>
          <cell r="N68">
            <v>2.09</v>
          </cell>
        </row>
        <row r="69">
          <cell r="D69" t="str">
            <v>4.3.2. Tarifas</v>
          </cell>
          <cell r="N69">
            <v>2.09</v>
          </cell>
        </row>
        <row r="70">
          <cell r="D70" t="str">
            <v xml:space="preserve">3.7. Tecidos, Fardamentos e EPI </v>
          </cell>
          <cell r="N70">
            <v>237.9</v>
          </cell>
        </row>
        <row r="71">
          <cell r="D71" t="str">
            <v xml:space="preserve"> 2.2. Medicamentos </v>
          </cell>
          <cell r="N71">
            <v>2900</v>
          </cell>
        </row>
        <row r="72">
          <cell r="D72" t="str">
            <v>4.3.2. Tarifas</v>
          </cell>
          <cell r="N72">
            <v>2.09</v>
          </cell>
        </row>
        <row r="73">
          <cell r="D73" t="str">
            <v>4.3.2. Tarifas</v>
          </cell>
          <cell r="N73">
            <v>2.09</v>
          </cell>
        </row>
        <row r="74">
          <cell r="D74" t="str">
            <v xml:space="preserve"> 2.2. Medicamentos </v>
          </cell>
          <cell r="N74">
            <v>327.5</v>
          </cell>
        </row>
        <row r="75">
          <cell r="D75" t="str">
            <v xml:space="preserve"> 2.2. Medicamentos </v>
          </cell>
          <cell r="N75">
            <v>173.04</v>
          </cell>
        </row>
        <row r="76">
          <cell r="D76" t="str">
            <v>6.1.1.1. Médicos</v>
          </cell>
          <cell r="N76">
            <v>261686.72</v>
          </cell>
        </row>
        <row r="77">
          <cell r="D77" t="str">
            <v>6.1.1.1. Médicos</v>
          </cell>
          <cell r="N77">
            <v>8016</v>
          </cell>
        </row>
        <row r="78">
          <cell r="D78" t="str">
            <v xml:space="preserve"> 2.2. Medicamentos </v>
          </cell>
          <cell r="N78">
            <v>1194</v>
          </cell>
        </row>
        <row r="79">
          <cell r="D79" t="str">
            <v xml:space="preserve"> 3.2. Material/Gêneros Alimentícios </v>
          </cell>
          <cell r="N79">
            <v>2769</v>
          </cell>
        </row>
        <row r="80">
          <cell r="D80" t="str">
            <v xml:space="preserve"> 2.2. Medicamentos </v>
          </cell>
          <cell r="N80">
            <v>210</v>
          </cell>
        </row>
        <row r="81">
          <cell r="D81" t="str">
            <v xml:space="preserve"> 2.2. Medicamentos </v>
          </cell>
          <cell r="N81">
            <v>1164.5999999999999</v>
          </cell>
        </row>
        <row r="83">
          <cell r="D83" t="str">
            <v>5.3. Energia Elétrica</v>
          </cell>
          <cell r="N83">
            <v>128720.3</v>
          </cell>
        </row>
        <row r="84">
          <cell r="D84" t="str">
            <v xml:space="preserve"> 3.3. Material Expediente </v>
          </cell>
          <cell r="N84">
            <v>450</v>
          </cell>
        </row>
        <row r="85">
          <cell r="D85" t="str">
            <v>5.1.2. Telefonia Fixa/Internet</v>
          </cell>
          <cell r="N85">
            <v>829.9</v>
          </cell>
        </row>
        <row r="86">
          <cell r="D86" t="str">
            <v xml:space="preserve"> 3.1. Material de Higienização e Limpeza </v>
          </cell>
          <cell r="N86">
            <v>552.64</v>
          </cell>
        </row>
        <row r="87">
          <cell r="D87" t="str">
            <v xml:space="preserve"> 3.2. Material/Gêneros Alimentícios </v>
          </cell>
          <cell r="N87">
            <v>854</v>
          </cell>
        </row>
        <row r="88">
          <cell r="D88" t="str">
            <v xml:space="preserve"> 2.1. Materiais Descartáveis/Materiais de Penso </v>
          </cell>
          <cell r="N88">
            <v>700</v>
          </cell>
        </row>
        <row r="89">
          <cell r="D89" t="str">
            <v>5.4.3. Locação de Máquinas e Equipamentos (Pessoa Jurídica)</v>
          </cell>
          <cell r="N89">
            <v>4428.09</v>
          </cell>
        </row>
        <row r="90">
          <cell r="D90" t="str">
            <v>6.1.1.1. Médicos</v>
          </cell>
          <cell r="N90">
            <v>8220</v>
          </cell>
        </row>
        <row r="91">
          <cell r="D91" t="str">
            <v>7.2.1.1. Equipamentos Médico-Hospitalar</v>
          </cell>
          <cell r="N91">
            <v>4400</v>
          </cell>
        </row>
        <row r="92">
          <cell r="D92" t="str">
            <v xml:space="preserve"> 3.1. Material de Higienização e Limpeza </v>
          </cell>
          <cell r="N92">
            <v>886</v>
          </cell>
        </row>
        <row r="93">
          <cell r="D93" t="str">
            <v xml:space="preserve"> 1.4. Benefícios</v>
          </cell>
          <cell r="N93">
            <v>725.03</v>
          </cell>
        </row>
        <row r="94">
          <cell r="D94" t="str">
            <v xml:space="preserve"> 2.8. Outras Despesas com Insumos Assistenciais </v>
          </cell>
          <cell r="N94">
            <v>655</v>
          </cell>
        </row>
        <row r="95">
          <cell r="D95" t="str">
            <v>5.4.3. Locação de Máquinas e Equipamentos (Pessoa Jurídica)</v>
          </cell>
          <cell r="N95">
            <v>1590</v>
          </cell>
        </row>
        <row r="96">
          <cell r="D96" t="str">
            <v xml:space="preserve"> 3.4. Combustível </v>
          </cell>
          <cell r="N96">
            <v>2711.95</v>
          </cell>
        </row>
        <row r="97">
          <cell r="D97" t="str">
            <v>5.2. Água</v>
          </cell>
          <cell r="N97">
            <v>45936</v>
          </cell>
        </row>
        <row r="98">
          <cell r="D98" t="str">
            <v>4.3.2. Tarifas</v>
          </cell>
          <cell r="N98">
            <v>2.09</v>
          </cell>
          <cell r="Q98">
            <v>60288.22</v>
          </cell>
        </row>
        <row r="99">
          <cell r="D99" t="str">
            <v>4.3.2. Tarifas</v>
          </cell>
          <cell r="N99">
            <v>2.09</v>
          </cell>
        </row>
        <row r="100">
          <cell r="D100" t="str">
            <v>4.3.2. Tarifas</v>
          </cell>
          <cell r="N100">
            <v>2.09</v>
          </cell>
        </row>
        <row r="101">
          <cell r="D101" t="str">
            <v>4.3.2. Tarifas</v>
          </cell>
          <cell r="N101">
            <v>2.09</v>
          </cell>
        </row>
        <row r="102">
          <cell r="D102" t="str">
            <v>4.3.2. Tarifas</v>
          </cell>
          <cell r="N102">
            <v>2.09</v>
          </cell>
        </row>
        <row r="103">
          <cell r="D103" t="str">
            <v>4.3.2. Tarifas</v>
          </cell>
          <cell r="N103">
            <v>2.09</v>
          </cell>
        </row>
        <row r="104">
          <cell r="D104" t="str">
            <v>4.3.2. Tarifas</v>
          </cell>
          <cell r="N104">
            <v>2.09</v>
          </cell>
        </row>
        <row r="105">
          <cell r="D105" t="str">
            <v>4.3.2. Tarifas</v>
          </cell>
          <cell r="N105">
            <v>2.09</v>
          </cell>
        </row>
        <row r="106">
          <cell r="D106" t="str">
            <v>4.3.2. Tarifas</v>
          </cell>
          <cell r="N106">
            <v>2.09</v>
          </cell>
        </row>
        <row r="107">
          <cell r="D107" t="str">
            <v>4.3.2. Tarifas</v>
          </cell>
          <cell r="N107">
            <v>2.09</v>
          </cell>
        </row>
        <row r="108">
          <cell r="D108" t="str">
            <v>4.3.2. Tarifas</v>
          </cell>
          <cell r="N108">
            <v>2.09</v>
          </cell>
        </row>
        <row r="109">
          <cell r="D109" t="str">
            <v>4.3.2. Tarifas</v>
          </cell>
          <cell r="N109">
            <v>2.09</v>
          </cell>
        </row>
        <row r="110">
          <cell r="D110" t="str">
            <v>4.3.2. Tarifas</v>
          </cell>
          <cell r="N110">
            <v>2.09</v>
          </cell>
        </row>
        <row r="111">
          <cell r="D111" t="str">
            <v>4.3.2. Tarifas</v>
          </cell>
          <cell r="N111">
            <v>2.09</v>
          </cell>
        </row>
        <row r="112">
          <cell r="D112" t="str">
            <v>4.3.2. Tarifas</v>
          </cell>
          <cell r="N112">
            <v>2.09</v>
          </cell>
        </row>
        <row r="113">
          <cell r="D113" t="str">
            <v xml:space="preserve"> 2.2. Medicamentos </v>
          </cell>
          <cell r="N113">
            <v>4115</v>
          </cell>
        </row>
        <row r="114">
          <cell r="D114" t="str">
            <v xml:space="preserve"> 3.3. Material Expediente </v>
          </cell>
          <cell r="N114">
            <v>210</v>
          </cell>
        </row>
        <row r="115">
          <cell r="D115" t="str">
            <v xml:space="preserve"> 2.2. Medicamentos </v>
          </cell>
          <cell r="N115">
            <v>11334</v>
          </cell>
        </row>
        <row r="116">
          <cell r="D116" t="str">
            <v xml:space="preserve"> 2.2. Medicamentos </v>
          </cell>
          <cell r="N116">
            <v>447.9</v>
          </cell>
        </row>
        <row r="117">
          <cell r="D117" t="str">
            <v xml:space="preserve"> 2.2. Medicamentos </v>
          </cell>
          <cell r="N117">
            <v>1318.9</v>
          </cell>
        </row>
        <row r="118">
          <cell r="D118" t="str">
            <v xml:space="preserve"> 2.2. Medicamentos </v>
          </cell>
          <cell r="N118">
            <v>1235.7</v>
          </cell>
        </row>
        <row r="119">
          <cell r="D119" t="str">
            <v xml:space="preserve"> 2.2. Medicamentos </v>
          </cell>
          <cell r="N119">
            <v>420</v>
          </cell>
        </row>
        <row r="120">
          <cell r="D120" t="str">
            <v xml:space="preserve"> 2.2. Medicamentos </v>
          </cell>
          <cell r="N120">
            <v>507.5</v>
          </cell>
        </row>
        <row r="121">
          <cell r="D121" t="str">
            <v xml:space="preserve"> 2.2. Medicamentos </v>
          </cell>
          <cell r="N121">
            <v>4650</v>
          </cell>
        </row>
        <row r="122">
          <cell r="D122" t="str">
            <v xml:space="preserve"> 2.7. Material laboratorial </v>
          </cell>
          <cell r="N122">
            <v>3705</v>
          </cell>
        </row>
        <row r="123">
          <cell r="D123" t="str">
            <v xml:space="preserve"> 2.1. Materiais Descartáveis/Materiais de Penso </v>
          </cell>
          <cell r="N123">
            <v>1950</v>
          </cell>
        </row>
        <row r="124">
          <cell r="D124" t="str">
            <v xml:space="preserve"> 2.1. Materiais Descartáveis/Materiais de Penso </v>
          </cell>
          <cell r="N124">
            <v>320</v>
          </cell>
        </row>
        <row r="125">
          <cell r="D125" t="str">
            <v>6.3.1.9. Outras Pessoas Jurídicas</v>
          </cell>
          <cell r="N125">
            <v>4000</v>
          </cell>
        </row>
        <row r="126">
          <cell r="D126" t="str">
            <v>6.3.1.9. Outras Pessoas Jurídicas</v>
          </cell>
          <cell r="N126">
            <v>2000</v>
          </cell>
        </row>
        <row r="127">
          <cell r="D127" t="str">
            <v>6.1.1.1. Médicos</v>
          </cell>
          <cell r="N127">
            <v>3168</v>
          </cell>
        </row>
        <row r="128">
          <cell r="D128" t="str">
            <v>6.1.1.1. Médicos</v>
          </cell>
          <cell r="N128">
            <v>2090</v>
          </cell>
        </row>
        <row r="129">
          <cell r="D129" t="str">
            <v xml:space="preserve"> 2.4. Gases Medicinais </v>
          </cell>
          <cell r="N129">
            <v>270</v>
          </cell>
        </row>
        <row r="130">
          <cell r="D130" t="str">
            <v xml:space="preserve"> 2.1. Materiais Descartáveis/Materiais de Penso </v>
          </cell>
          <cell r="N130">
            <v>240</v>
          </cell>
        </row>
        <row r="131">
          <cell r="D131" t="str">
            <v xml:space="preserve"> 2.2. Medicamentos </v>
          </cell>
          <cell r="N131">
            <v>1260</v>
          </cell>
        </row>
        <row r="132">
          <cell r="D132" t="str">
            <v xml:space="preserve"> 2.2. Medicamentos </v>
          </cell>
          <cell r="N132">
            <v>1150</v>
          </cell>
        </row>
        <row r="133">
          <cell r="D133" t="str">
            <v xml:space="preserve"> 2.1. Materiais Descartáveis/Materiais de Penso </v>
          </cell>
          <cell r="N133">
            <v>1203</v>
          </cell>
        </row>
        <row r="134">
          <cell r="D134" t="str">
            <v xml:space="preserve"> 2.1. Materiais Descartáveis/Materiais de Penso </v>
          </cell>
          <cell r="N134">
            <v>840</v>
          </cell>
        </row>
        <row r="135">
          <cell r="D135" t="str">
            <v xml:space="preserve"> 2.1. Materiais Descartáveis/Materiais de Penso </v>
          </cell>
          <cell r="N135">
            <v>504</v>
          </cell>
        </row>
        <row r="136">
          <cell r="D136" t="str">
            <v xml:space="preserve"> 2.1. Materiais Descartáveis/Materiais de Penso </v>
          </cell>
          <cell r="N136">
            <v>2080</v>
          </cell>
        </row>
        <row r="137">
          <cell r="D137" t="str">
            <v xml:space="preserve"> 2.1. Materiais Descartáveis/Materiais de Penso </v>
          </cell>
          <cell r="N137">
            <v>1496</v>
          </cell>
        </row>
        <row r="138">
          <cell r="D138" t="str">
            <v xml:space="preserve"> 2.1. Materiais Descartáveis/Materiais de Penso </v>
          </cell>
          <cell r="N138">
            <v>3360</v>
          </cell>
        </row>
        <row r="139">
          <cell r="D139" t="str">
            <v xml:space="preserve"> 2.2. Medicamentos </v>
          </cell>
          <cell r="N139">
            <v>183.64</v>
          </cell>
        </row>
        <row r="140">
          <cell r="D140" t="str">
            <v xml:space="preserve"> 3.3. Material Expediente </v>
          </cell>
          <cell r="N140">
            <v>2060</v>
          </cell>
        </row>
        <row r="141">
          <cell r="D141" t="str">
            <v xml:space="preserve"> 2.3. Dietas Industrializadas </v>
          </cell>
          <cell r="N141">
            <v>290.10000000000002</v>
          </cell>
        </row>
        <row r="142">
          <cell r="D142" t="str">
            <v xml:space="preserve"> 2.1. Materiais Descartáveis/Materiais de Penso </v>
          </cell>
          <cell r="N142">
            <v>3600</v>
          </cell>
        </row>
        <row r="143">
          <cell r="D143" t="str">
            <v>6.3.1.6. Serviços Técnicos Profissionais</v>
          </cell>
          <cell r="N143">
            <v>490</v>
          </cell>
        </row>
        <row r="144">
          <cell r="D144" t="str">
            <v>5.4.3. Locação de Máquinas e Equipamentos (Pessoa Jurídica)</v>
          </cell>
          <cell r="N144">
            <v>3500</v>
          </cell>
        </row>
        <row r="145">
          <cell r="D145" t="str">
            <v>10.6.3.1.3. Manutenção/Aluguel/Uso de Sistemas ou Softwares</v>
          </cell>
          <cell r="N145">
            <v>3036.28</v>
          </cell>
        </row>
        <row r="146">
          <cell r="D146" t="str">
            <v xml:space="preserve"> 3.3. Material Expediente </v>
          </cell>
          <cell r="N146">
            <v>460</v>
          </cell>
        </row>
        <row r="147">
          <cell r="D147" t="str">
            <v xml:space="preserve"> 2.1. Materiais Descartáveis/Materiais de Penso </v>
          </cell>
          <cell r="N147">
            <v>585</v>
          </cell>
        </row>
        <row r="148">
          <cell r="D148" t="str">
            <v>5.5. Serviço Gráficos, de Encadernação e de Emolduração</v>
          </cell>
          <cell r="N148">
            <v>9497</v>
          </cell>
        </row>
        <row r="149">
          <cell r="D149" t="str">
            <v xml:space="preserve"> 2.1. Materiais Descartáveis/Materiais de Penso </v>
          </cell>
          <cell r="N149">
            <v>7350</v>
          </cell>
        </row>
        <row r="150">
          <cell r="D150" t="str">
            <v xml:space="preserve"> 2.1. Materiais Descartáveis/Materiais de Penso </v>
          </cell>
          <cell r="N150">
            <v>1700</v>
          </cell>
        </row>
        <row r="151">
          <cell r="D151" t="str">
            <v xml:space="preserve"> 2.3. Dietas Industrializadas </v>
          </cell>
          <cell r="N151">
            <v>992.14</v>
          </cell>
        </row>
        <row r="152">
          <cell r="D152" t="str">
            <v xml:space="preserve">3.6.1. Manutenção de Bem Imóvel </v>
          </cell>
          <cell r="N152">
            <v>106.69</v>
          </cell>
        </row>
        <row r="153">
          <cell r="D153" t="str">
            <v>4.3.2. Tarifas</v>
          </cell>
          <cell r="N153">
            <v>2.09</v>
          </cell>
        </row>
        <row r="154">
          <cell r="D154" t="str">
            <v>4.3.2. Tarifas</v>
          </cell>
          <cell r="N154">
            <v>2.09</v>
          </cell>
        </row>
        <row r="155">
          <cell r="D155" t="str">
            <v>4.3.2. Tarifas</v>
          </cell>
          <cell r="N155">
            <v>2.09</v>
          </cell>
        </row>
        <row r="156">
          <cell r="D156" t="str">
            <v>4.3.2. Tarifas</v>
          </cell>
          <cell r="N156">
            <v>2.09</v>
          </cell>
        </row>
        <row r="157">
          <cell r="D157" t="str">
            <v>4.3.2. Tarifas</v>
          </cell>
          <cell r="N157">
            <v>2.09</v>
          </cell>
        </row>
        <row r="158">
          <cell r="D158" t="str">
            <v>4.3.2. Tarifas</v>
          </cell>
          <cell r="N158">
            <v>2.09</v>
          </cell>
        </row>
        <row r="159">
          <cell r="D159" t="str">
            <v xml:space="preserve"> 1.4. Benefícios</v>
          </cell>
          <cell r="N159">
            <v>103.06</v>
          </cell>
        </row>
        <row r="160">
          <cell r="D160" t="str">
            <v>4.3.2. Tarifas</v>
          </cell>
          <cell r="N160">
            <v>2.09</v>
          </cell>
        </row>
        <row r="161">
          <cell r="D161" t="str">
            <v xml:space="preserve"> 2.1. Materiais Descartáveis/Materiais de Penso </v>
          </cell>
          <cell r="N161">
            <v>1735</v>
          </cell>
        </row>
        <row r="162">
          <cell r="D162" t="str">
            <v xml:space="preserve"> 3.3. Material Expediente </v>
          </cell>
          <cell r="N162">
            <v>680</v>
          </cell>
        </row>
        <row r="163">
          <cell r="D163" t="str">
            <v xml:space="preserve">3.6.1. Manutenção de Bem Imóvel </v>
          </cell>
          <cell r="N163">
            <v>591.4</v>
          </cell>
        </row>
        <row r="164">
          <cell r="D164" t="str">
            <v xml:space="preserve"> 2.2. Medicamentos </v>
          </cell>
          <cell r="N164">
            <v>526.79999999999995</v>
          </cell>
        </row>
        <row r="165">
          <cell r="D165" t="str">
            <v xml:space="preserve"> 2.1. Materiais Descartáveis/Materiais de Penso </v>
          </cell>
          <cell r="N165">
            <v>1077.8</v>
          </cell>
        </row>
        <row r="167">
          <cell r="D167" t="str">
            <v xml:space="preserve"> 2.1. Materiais Descartáveis/Materiais de Penso </v>
          </cell>
          <cell r="N167">
            <v>3360</v>
          </cell>
        </row>
        <row r="169">
          <cell r="D169" t="str">
            <v xml:space="preserve"> 2.1. Materiais Descartáveis/Materiais de Penso </v>
          </cell>
          <cell r="N169">
            <v>1174.44</v>
          </cell>
        </row>
        <row r="170">
          <cell r="D170" t="str">
            <v xml:space="preserve"> 2.1. Materiais Descartáveis/Materiais de Penso </v>
          </cell>
          <cell r="N170">
            <v>180</v>
          </cell>
        </row>
        <row r="172">
          <cell r="D172" t="str">
            <v xml:space="preserve"> 2.2. Medicamentos </v>
          </cell>
          <cell r="N172">
            <v>939.83</v>
          </cell>
        </row>
        <row r="173">
          <cell r="D173" t="str">
            <v xml:space="preserve"> 2.2. Medicamentos </v>
          </cell>
          <cell r="N173">
            <v>250.5</v>
          </cell>
        </row>
        <row r="174">
          <cell r="D174" t="str">
            <v xml:space="preserve"> 2.2. Medicamentos </v>
          </cell>
          <cell r="N174">
            <v>3192</v>
          </cell>
        </row>
        <row r="175">
          <cell r="D175" t="str">
            <v xml:space="preserve"> 2.2. Medicamentos </v>
          </cell>
          <cell r="N175">
            <v>2250.5</v>
          </cell>
        </row>
        <row r="176">
          <cell r="D176" t="str">
            <v xml:space="preserve"> 2.2. Medicamentos </v>
          </cell>
          <cell r="N176">
            <v>1064.7</v>
          </cell>
        </row>
        <row r="177">
          <cell r="D177" t="str">
            <v xml:space="preserve"> 3.1. Material de Higienização e Limpeza </v>
          </cell>
          <cell r="N177">
            <v>544</v>
          </cell>
        </row>
        <row r="180">
          <cell r="D180" t="str">
            <v>4.3.2. Tarifas</v>
          </cell>
          <cell r="N180">
            <v>2.09</v>
          </cell>
        </row>
        <row r="181">
          <cell r="D181" t="str">
            <v>4.3.2. Tarifas</v>
          </cell>
          <cell r="N181">
            <v>2.09</v>
          </cell>
        </row>
        <row r="182">
          <cell r="D182" t="str">
            <v>4.3.2. Tarifas</v>
          </cell>
          <cell r="N182">
            <v>2.09</v>
          </cell>
        </row>
        <row r="183">
          <cell r="D183" t="str">
            <v>4.3.2. Tarifas</v>
          </cell>
          <cell r="N183">
            <v>2.09</v>
          </cell>
        </row>
        <row r="184">
          <cell r="D184" t="str">
            <v>4.3.2. Tarifas</v>
          </cell>
          <cell r="N184">
            <v>2.09</v>
          </cell>
        </row>
        <row r="185">
          <cell r="D185" t="str">
            <v>5.7.2. Outras Despesas Gerais (Pessoa Juridica)</v>
          </cell>
          <cell r="N185">
            <v>88</v>
          </cell>
        </row>
        <row r="186">
          <cell r="D186" t="str">
            <v>5.7.2. Outras Despesas Gerais (Pessoa Juridica)</v>
          </cell>
          <cell r="N186">
            <v>10</v>
          </cell>
        </row>
        <row r="187">
          <cell r="D187" t="str">
            <v>5.7.2. Outras Despesas Gerais (Pessoa Juridica)</v>
          </cell>
          <cell r="N187">
            <v>60</v>
          </cell>
        </row>
        <row r="188">
          <cell r="D188" t="str">
            <v>5.7.2. Outras Despesas Gerais (Pessoa Juridica)</v>
          </cell>
          <cell r="N188">
            <v>28</v>
          </cell>
        </row>
        <row r="189">
          <cell r="D189" t="str">
            <v>5.7.2. Outras Despesas Gerais (Pessoa Juridica)</v>
          </cell>
          <cell r="N189">
            <v>141.5</v>
          </cell>
        </row>
        <row r="190">
          <cell r="D190" t="str">
            <v xml:space="preserve"> 2.2. Medicamentos </v>
          </cell>
          <cell r="N190">
            <v>2110</v>
          </cell>
        </row>
        <row r="191">
          <cell r="D191" t="str">
            <v xml:space="preserve"> 2.3. Dietas Industrializadas </v>
          </cell>
          <cell r="N191">
            <v>1128</v>
          </cell>
        </row>
        <row r="192">
          <cell r="D192" t="str">
            <v xml:space="preserve"> 2.3. Dietas Industrializadas </v>
          </cell>
          <cell r="N192">
            <v>4601.34</v>
          </cell>
        </row>
        <row r="193">
          <cell r="D193" t="str">
            <v>6.3.1.6. Serviços Técnicos Profissionais</v>
          </cell>
          <cell r="N193">
            <v>870</v>
          </cell>
        </row>
        <row r="194">
          <cell r="D194" t="str">
            <v xml:space="preserve"> 2.3. Dietas Industrializadas </v>
          </cell>
          <cell r="N194">
            <v>696</v>
          </cell>
        </row>
        <row r="195">
          <cell r="D195" t="str">
            <v>4.3.2. Tarifas</v>
          </cell>
          <cell r="N195">
            <v>2.09</v>
          </cell>
        </row>
        <row r="196">
          <cell r="D196" t="str">
            <v>4.3.2. Tarifas</v>
          </cell>
          <cell r="N196">
            <v>2.09</v>
          </cell>
        </row>
        <row r="197">
          <cell r="D197" t="str">
            <v>4.3.2. Tarifas</v>
          </cell>
          <cell r="N197">
            <v>2.09</v>
          </cell>
        </row>
        <row r="198">
          <cell r="D198" t="str">
            <v>4.3.2. Tarifas</v>
          </cell>
          <cell r="N198">
            <v>2.09</v>
          </cell>
        </row>
        <row r="199">
          <cell r="D199" t="str">
            <v>4.3.2. Tarifas</v>
          </cell>
          <cell r="N199">
            <v>2.09</v>
          </cell>
        </row>
        <row r="200">
          <cell r="D200" t="str">
            <v>4.3.2. Tarifas</v>
          </cell>
          <cell r="N200">
            <v>2.09</v>
          </cell>
        </row>
        <row r="201">
          <cell r="D201" t="str">
            <v>4.3.2. Tarifas</v>
          </cell>
          <cell r="N201">
            <v>2.09</v>
          </cell>
        </row>
        <row r="202">
          <cell r="D202" t="str">
            <v>6.3.1.4. Vigilância</v>
          </cell>
          <cell r="N202">
            <v>49462.53</v>
          </cell>
        </row>
        <row r="203">
          <cell r="D203" t="str">
            <v xml:space="preserve"> 2.2. Medicamentos </v>
          </cell>
          <cell r="N203">
            <v>820.4</v>
          </cell>
        </row>
        <row r="204">
          <cell r="D204" t="str">
            <v xml:space="preserve">3.6.1. Manutenção de Bem Imóvel </v>
          </cell>
          <cell r="N204">
            <v>1760</v>
          </cell>
        </row>
        <row r="205">
          <cell r="D205" t="str">
            <v>6.3.1.5. Consultorias e Treinamentos</v>
          </cell>
          <cell r="N205">
            <v>12470</v>
          </cell>
        </row>
        <row r="207">
          <cell r="D207" t="str">
            <v>4.3.2. Tarifas</v>
          </cell>
          <cell r="N207">
            <v>11.65</v>
          </cell>
        </row>
        <row r="208">
          <cell r="D208" t="str">
            <v>4.3.2. Tarifas</v>
          </cell>
          <cell r="N208">
            <v>11.65</v>
          </cell>
        </row>
        <row r="209">
          <cell r="D209" t="str">
            <v>5.7.2. Outras Despesas Gerais (Pessoa Juridica)</v>
          </cell>
          <cell r="N209">
            <v>330</v>
          </cell>
        </row>
        <row r="210">
          <cell r="D210" t="str">
            <v xml:space="preserve"> 2.1. Materiais Descartáveis/Materiais de Penso </v>
          </cell>
          <cell r="N210">
            <v>1231</v>
          </cell>
        </row>
        <row r="212">
          <cell r="D212" t="str">
            <v>7.1.3. Reparo e Manutenção de Bens Imóveis</v>
          </cell>
          <cell r="N212">
            <v>2039.9</v>
          </cell>
        </row>
        <row r="213">
          <cell r="D213" t="str">
            <v>7.2.1.1. Equipamentos Médico-Hospitalar</v>
          </cell>
          <cell r="N213">
            <v>78057.13</v>
          </cell>
        </row>
        <row r="214">
          <cell r="D214" t="str">
            <v>6.1.1.1. Médicos</v>
          </cell>
          <cell r="N214">
            <v>144.65</v>
          </cell>
        </row>
        <row r="215">
          <cell r="D215" t="str">
            <v>5.4.5. Locação de Veículos Automotores (Pessoa Jurídica) (Exceto Ambulância)</v>
          </cell>
          <cell r="N215">
            <v>3750</v>
          </cell>
        </row>
        <row r="216">
          <cell r="D216" t="str">
            <v>6.1.1.1. Médicos</v>
          </cell>
          <cell r="N216">
            <v>44160</v>
          </cell>
        </row>
        <row r="217">
          <cell r="D217" t="str">
            <v>6.1.1.1. Médicos</v>
          </cell>
          <cell r="N217">
            <v>2760</v>
          </cell>
        </row>
        <row r="218">
          <cell r="D218" t="str">
            <v>6.1.1.1. Médicos</v>
          </cell>
          <cell r="N218">
            <v>19000</v>
          </cell>
        </row>
        <row r="220">
          <cell r="D220" t="str">
            <v xml:space="preserve"> 2.2. Medicamentos </v>
          </cell>
          <cell r="N220">
            <v>208.6</v>
          </cell>
        </row>
        <row r="221">
          <cell r="D221" t="str">
            <v xml:space="preserve"> 2.2. Medicamentos </v>
          </cell>
          <cell r="N221">
            <v>2818.8</v>
          </cell>
        </row>
        <row r="224">
          <cell r="D224" t="str">
            <v xml:space="preserve"> 2.1. Materiais Descartáveis/Materiais de Penso </v>
          </cell>
          <cell r="N224">
            <v>1638</v>
          </cell>
        </row>
        <row r="225">
          <cell r="D225" t="str">
            <v>7.1.3. Reparo e Manutenção de Bens Imóveis</v>
          </cell>
          <cell r="N225">
            <v>1595</v>
          </cell>
        </row>
        <row r="226">
          <cell r="D226" t="str">
            <v>4.2.2. Contribuições</v>
          </cell>
          <cell r="N226">
            <v>875.2</v>
          </cell>
        </row>
        <row r="227">
          <cell r="D227" t="str">
            <v>6.3.1.6. Serviços Técnicos Profissionais</v>
          </cell>
          <cell r="N227">
            <v>159</v>
          </cell>
        </row>
        <row r="228">
          <cell r="D228" t="str">
            <v>6.3.1.6. Serviços Técnicos Profissionais</v>
          </cell>
          <cell r="N228">
            <v>2731</v>
          </cell>
        </row>
        <row r="229">
          <cell r="D229" t="str">
            <v>6.1.1.5. Locação de Ambulâncias</v>
          </cell>
          <cell r="N229">
            <v>6880</v>
          </cell>
        </row>
        <row r="230">
          <cell r="D230" t="str">
            <v>7.2.4. Reparo e Manutenção de Bens Móveis de Outras Naturezas</v>
          </cell>
          <cell r="N230">
            <v>810</v>
          </cell>
        </row>
        <row r="231">
          <cell r="D231" t="str">
            <v xml:space="preserve"> 1.4. Benefícios</v>
          </cell>
          <cell r="N231">
            <v>94224.5</v>
          </cell>
        </row>
        <row r="232">
          <cell r="D232" t="str">
            <v>6.1.1.1. Médicos</v>
          </cell>
          <cell r="N232">
            <v>6550</v>
          </cell>
        </row>
        <row r="233">
          <cell r="D233" t="str">
            <v>10.6.1.1.1. Médicos</v>
          </cell>
          <cell r="N233">
            <v>3312</v>
          </cell>
        </row>
        <row r="234">
          <cell r="D234" t="str">
            <v>6.1.1.1. Médicos</v>
          </cell>
          <cell r="N234">
            <v>6624</v>
          </cell>
        </row>
        <row r="235">
          <cell r="D235" t="str">
            <v>6.1.1.1. Médicos</v>
          </cell>
          <cell r="N235">
            <v>2430</v>
          </cell>
        </row>
        <row r="236">
          <cell r="D236" t="str">
            <v>10.6.1.1.1. Médicos</v>
          </cell>
          <cell r="N236">
            <v>1584</v>
          </cell>
        </row>
        <row r="237">
          <cell r="D237" t="str">
            <v>10.6.1.1.1. Médicos</v>
          </cell>
          <cell r="N237">
            <v>3247.2</v>
          </cell>
        </row>
        <row r="238">
          <cell r="D238" t="str">
            <v>6.1.1.1. Médicos</v>
          </cell>
          <cell r="N238">
            <v>3564</v>
          </cell>
        </row>
        <row r="239">
          <cell r="D239" t="str">
            <v>10.6.3.1.3. Manutenção/Aluguel/Uso de Sistemas ou Softwares</v>
          </cell>
          <cell r="N239">
            <v>1314.35</v>
          </cell>
        </row>
        <row r="240">
          <cell r="D240" t="str">
            <v>6.3.1.3. Manutenção/Aluguel/Uso de Sistemas ou Softwares</v>
          </cell>
          <cell r="N240">
            <v>10660</v>
          </cell>
        </row>
        <row r="241">
          <cell r="D241" t="str">
            <v>6.3.1.6. Serviços Técnicos Profissionais</v>
          </cell>
          <cell r="N241">
            <v>150</v>
          </cell>
        </row>
        <row r="242">
          <cell r="D242" t="str">
            <v>6.3.1.3. Manutenção/Aluguel/Uso de Sistemas ou Softwares</v>
          </cell>
          <cell r="N242">
            <v>3036.28</v>
          </cell>
        </row>
        <row r="243">
          <cell r="D243" t="str">
            <v>10.6.3.1.3. Manutenção/Aluguel/Uso de Sistemas ou Softwares</v>
          </cell>
          <cell r="N243">
            <v>434.96</v>
          </cell>
        </row>
        <row r="244">
          <cell r="D244" t="str">
            <v>10.6.3.1.3. Manutenção/Aluguel/Uso de Sistemas ou Softwares</v>
          </cell>
          <cell r="N244">
            <v>434.96</v>
          </cell>
        </row>
        <row r="245">
          <cell r="D245" t="str">
            <v>10.6.3.1.3. Manutenção/Aluguel/Uso de Sistemas ou Softwares</v>
          </cell>
          <cell r="N245">
            <v>434.96</v>
          </cell>
        </row>
        <row r="246">
          <cell r="D246" t="str">
            <v>6.3.1.3. Manutenção/Aluguel/Uso de Sistemas ou Softwares</v>
          </cell>
          <cell r="N246">
            <v>434.96</v>
          </cell>
        </row>
        <row r="247">
          <cell r="D247" t="str">
            <v xml:space="preserve"> 2.8. Outras Despesas com Insumos Assistenciais </v>
          </cell>
          <cell r="N247">
            <v>7652.08</v>
          </cell>
        </row>
        <row r="248">
          <cell r="D248" t="str">
            <v xml:space="preserve"> 1.4. Benefícios</v>
          </cell>
          <cell r="N248">
            <v>17.079999999999998</v>
          </cell>
        </row>
        <row r="249">
          <cell r="D249" t="str">
            <v xml:space="preserve"> 1.4. Benefícios</v>
          </cell>
          <cell r="N249">
            <v>1087.02</v>
          </cell>
        </row>
        <row r="250">
          <cell r="D250" t="str">
            <v>4.1. Seguros (Imóvel e veículos)</v>
          </cell>
          <cell r="N250">
            <v>1226.95</v>
          </cell>
        </row>
        <row r="251">
          <cell r="D251" t="str">
            <v>10.6.1.1.1. Médicos</v>
          </cell>
          <cell r="N251">
            <v>3168</v>
          </cell>
        </row>
        <row r="252">
          <cell r="D252" t="str">
            <v>6.1.1.1. Médicos</v>
          </cell>
          <cell r="N252">
            <v>2030</v>
          </cell>
        </row>
        <row r="253">
          <cell r="D253" t="str">
            <v>6.1.2.2. Outros profissionais de saúde</v>
          </cell>
          <cell r="N253">
            <v>437.4</v>
          </cell>
        </row>
        <row r="254">
          <cell r="D254" t="str">
            <v>5.4.4. Locação de Equipamentos Médico-Hospitalares (Pessoa Jurídica)</v>
          </cell>
          <cell r="N254">
            <v>537.17999999999995</v>
          </cell>
        </row>
        <row r="255">
          <cell r="D255" t="str">
            <v>10.5.4.4. Locação de Equipamentos Médico-Hospitalares (Pessoa Jurídica)</v>
          </cell>
          <cell r="N255">
            <v>537.17999999999995</v>
          </cell>
        </row>
        <row r="256">
          <cell r="D256" t="str">
            <v>7.2.1.4. Outros Reparos e Manutenção de Máquinas e Equipamentos</v>
          </cell>
          <cell r="N256">
            <v>600</v>
          </cell>
        </row>
        <row r="257">
          <cell r="D257" t="str">
            <v>5.4.3. Locação de Máquinas e Equipamentos (Pessoa Jurídica)</v>
          </cell>
          <cell r="N257">
            <v>380</v>
          </cell>
        </row>
        <row r="258">
          <cell r="D258" t="str">
            <v>10.6.3.1.6. Serviços Técnicos Profissionais</v>
          </cell>
          <cell r="N258">
            <v>331</v>
          </cell>
        </row>
        <row r="259">
          <cell r="D259" t="str">
            <v>5.4.3. Locação de Máquinas e Equipamentos (Pessoa Jurídica)</v>
          </cell>
          <cell r="N259">
            <v>18508</v>
          </cell>
        </row>
        <row r="260">
          <cell r="D260" t="str">
            <v>6.3.1.8. Limpeza</v>
          </cell>
          <cell r="N260">
            <v>2200</v>
          </cell>
        </row>
        <row r="261">
          <cell r="D261" t="str">
            <v>6.3.1.8. Limpeza</v>
          </cell>
          <cell r="N261">
            <v>185232.54</v>
          </cell>
        </row>
        <row r="262">
          <cell r="D262" t="str">
            <v>6.3.1.4. Vigilância</v>
          </cell>
          <cell r="N262">
            <v>24839.49</v>
          </cell>
        </row>
        <row r="263">
          <cell r="D263" t="str">
            <v>10.5.1.2. Telefonia Fixa/Internet</v>
          </cell>
          <cell r="N263">
            <v>181.93</v>
          </cell>
        </row>
        <row r="264">
          <cell r="D264" t="str">
            <v>10.5.1.2. Telefonia Fixa/Internet</v>
          </cell>
          <cell r="N264">
            <v>744.72</v>
          </cell>
        </row>
        <row r="265">
          <cell r="D265" t="str">
            <v>6.3.1.9. Outras Pessoas Jurídicas</v>
          </cell>
          <cell r="N265">
            <v>180</v>
          </cell>
        </row>
        <row r="266">
          <cell r="D266" t="str">
            <v>6.1.1.3. Laboratório</v>
          </cell>
          <cell r="N266">
            <v>90796.17</v>
          </cell>
        </row>
        <row r="267">
          <cell r="D267" t="str">
            <v>6.1.1.3. Laboratório</v>
          </cell>
          <cell r="N267">
            <v>5600</v>
          </cell>
        </row>
        <row r="268">
          <cell r="D268" t="str">
            <v>6.1.1.3. Laboratório</v>
          </cell>
          <cell r="N268">
            <v>976.56</v>
          </cell>
        </row>
        <row r="269">
          <cell r="D269" t="str">
            <v>6.1.1.3. Laboratório</v>
          </cell>
          <cell r="N269">
            <v>31083.64</v>
          </cell>
        </row>
        <row r="270">
          <cell r="D270" t="str">
            <v>5.5. Serviço Gráficos, de Encadernação e de Emolduração</v>
          </cell>
          <cell r="N270">
            <v>308.33</v>
          </cell>
        </row>
        <row r="271">
          <cell r="D271" t="str">
            <v>10.5.1.2. Telefonia Fixa/Internet</v>
          </cell>
          <cell r="N271">
            <v>1581.44</v>
          </cell>
        </row>
        <row r="272">
          <cell r="D272" t="str">
            <v>10.5.1.2. Telefonia Fixa/Internet</v>
          </cell>
          <cell r="N272">
            <v>1581.44</v>
          </cell>
        </row>
        <row r="273">
          <cell r="D273" t="str">
            <v>10.5.1.2. Telefonia Fixa/Internet</v>
          </cell>
          <cell r="N273">
            <v>1581.44</v>
          </cell>
        </row>
        <row r="274">
          <cell r="D274" t="str">
            <v>10.5.1.2. Telefonia Fixa/Internet</v>
          </cell>
          <cell r="N274">
            <v>1581.44</v>
          </cell>
        </row>
        <row r="275">
          <cell r="D275" t="str">
            <v>10.5.1.2. Telefonia Fixa/Internet</v>
          </cell>
          <cell r="N275">
            <v>1581.44</v>
          </cell>
        </row>
        <row r="276">
          <cell r="D276" t="str">
            <v>10.5.1.2. Telefonia Fixa/Internet</v>
          </cell>
          <cell r="N276">
            <v>1581.44</v>
          </cell>
        </row>
        <row r="277">
          <cell r="D277" t="str">
            <v>10.5.1.2. Telefonia Fixa/Internet</v>
          </cell>
          <cell r="N277">
            <v>769.31</v>
          </cell>
        </row>
        <row r="278">
          <cell r="D278" t="str">
            <v>10.5.1.2. Telefonia Fixa/Internet</v>
          </cell>
          <cell r="N278">
            <v>751.07</v>
          </cell>
        </row>
        <row r="279">
          <cell r="D279" t="str">
            <v>10.5.1.2. Telefonia Fixa/Internet</v>
          </cell>
          <cell r="N279">
            <v>769.31</v>
          </cell>
        </row>
        <row r="280">
          <cell r="D280" t="str">
            <v>10.5.1.2. Telefonia Fixa/Internet</v>
          </cell>
          <cell r="N280">
            <v>957.24</v>
          </cell>
        </row>
        <row r="281">
          <cell r="D281" t="str">
            <v>10.5.1.2. Telefonia Fixa/Internet</v>
          </cell>
          <cell r="N281">
            <v>947.84</v>
          </cell>
        </row>
        <row r="282">
          <cell r="D282" t="str">
            <v>10.5.1.2. Telefonia Fixa/Internet</v>
          </cell>
          <cell r="N282">
            <v>894.13</v>
          </cell>
        </row>
        <row r="283">
          <cell r="D283" t="str">
            <v>10.5.1.2. Telefonia Fixa/Internet</v>
          </cell>
          <cell r="N283">
            <v>187.93</v>
          </cell>
        </row>
        <row r="284">
          <cell r="D284" t="str">
            <v>10.5.1.2. Telefonia Fixa/Internet</v>
          </cell>
          <cell r="N284">
            <v>187.93</v>
          </cell>
        </row>
        <row r="285">
          <cell r="D285" t="str">
            <v>10.5.1.2. Telefonia Fixa/Internet</v>
          </cell>
          <cell r="N285">
            <v>187.93</v>
          </cell>
        </row>
        <row r="286">
          <cell r="D286" t="str">
            <v>10.6.3.1.3. Manutenção/Aluguel/Uso de Sistemas ou Softwares</v>
          </cell>
          <cell r="N286">
            <v>1314.35</v>
          </cell>
        </row>
        <row r="287">
          <cell r="D287" t="str">
            <v>10.6.1.1.1. Médicos</v>
          </cell>
          <cell r="N287">
            <v>18876</v>
          </cell>
        </row>
        <row r="288">
          <cell r="D288" t="str">
            <v>6.3.1.2. Coleta de Lixo Hospitalar</v>
          </cell>
          <cell r="N288">
            <v>5518.83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13837890.290000001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5203714.22</v>
          </cell>
        </row>
        <row r="32">
          <cell r="S32">
            <v>0</v>
          </cell>
        </row>
      </sheetData>
      <sheetData sheetId="24">
        <row r="11">
          <cell r="D11">
            <v>500</v>
          </cell>
        </row>
        <row r="13">
          <cell r="E13">
            <v>327.5</v>
          </cell>
        </row>
        <row r="19">
          <cell r="F19">
            <v>327.5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A133" zoomScale="80" zoomScaleNormal="80" workbookViewId="0">
      <selection activeCell="F145" sqref="F145:G145"/>
    </sheetView>
  </sheetViews>
  <sheetFormatPr defaultColWidth="2.5703125" defaultRowHeight="12.75"/>
  <cols>
    <col min="1" max="1" width="0.7109375" style="1" customWidth="1"/>
    <col min="2" max="2" width="2" style="1" hidden="1" customWidth="1"/>
    <col min="3" max="3" width="16.5703125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4"/>
      <c r="D1" s="194" t="s">
        <v>427</v>
      </c>
      <c r="E1" s="108"/>
      <c r="F1" s="282" t="s">
        <v>426</v>
      </c>
      <c r="G1" s="281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0"/>
      <c r="D2" s="194" t="s">
        <v>425</v>
      </c>
      <c r="E2" s="14"/>
      <c r="F2" s="147" t="s">
        <v>424</v>
      </c>
      <c r="G2" s="147" t="s">
        <v>423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0"/>
      <c r="D3" s="194" t="s">
        <v>422</v>
      </c>
      <c r="E3" s="14"/>
      <c r="F3" s="146"/>
      <c r="G3" s="146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107"/>
      <c r="D4" s="194" t="s">
        <v>421</v>
      </c>
      <c r="E4" s="14"/>
      <c r="F4" s="279">
        <v>44743</v>
      </c>
      <c r="G4" s="278">
        <v>2</v>
      </c>
      <c r="H4" s="5"/>
      <c r="I4" s="27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420</v>
      </c>
    </row>
    <row r="5" spans="1:54" ht="15.75">
      <c r="A5" s="4"/>
      <c r="B5" s="3"/>
      <c r="C5" s="107"/>
      <c r="D5" s="192" t="s">
        <v>419</v>
      </c>
      <c r="E5" s="277"/>
      <c r="F5" s="276"/>
      <c r="G5" s="275"/>
      <c r="H5" s="5"/>
      <c r="I5" s="27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418</v>
      </c>
    </row>
    <row r="6" spans="1:54" ht="18.75">
      <c r="A6" s="4"/>
      <c r="B6" s="3"/>
      <c r="C6" s="138" t="s">
        <v>417</v>
      </c>
      <c r="D6" s="188"/>
      <c r="E6" s="273" t="s">
        <v>91</v>
      </c>
      <c r="F6" s="272" t="s">
        <v>416</v>
      </c>
      <c r="G6" s="271"/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/>
      </c>
      <c r="I6" s="152"/>
      <c r="J6" s="152"/>
      <c r="K6" s="15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0" t="s">
        <v>415</v>
      </c>
      <c r="D7" s="269"/>
      <c r="E7" s="268" t="s">
        <v>414</v>
      </c>
      <c r="F7" s="267" t="s">
        <v>413</v>
      </c>
      <c r="G7" s="266">
        <f>IFERROR(VLOOKUP($C$7,'[1]DADOS (OCULTAR)'!$Q$3:$S$133,3,0),"")</f>
        <v>9039744001832</v>
      </c>
      <c r="H7" s="5"/>
      <c r="I7" s="152"/>
      <c r="J7" s="152"/>
      <c r="K7" s="15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5" t="str">
        <f>IFERROR(VLOOKUP($C$7,'[1]DADOS (OCULTAR)'!$Q$3:$S$120,2,0),"")</f>
        <v>Fundação Gestão Hospitalar Martiniano Fernandes - FGH</v>
      </c>
      <c r="D8" s="264"/>
      <c r="E8" s="263"/>
      <c r="F8" s="262" t="s">
        <v>412</v>
      </c>
      <c r="G8" s="261"/>
      <c r="H8" s="5"/>
      <c r="I8" s="152"/>
      <c r="J8" s="152"/>
      <c r="K8" s="15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0" t="s">
        <v>9</v>
      </c>
      <c r="D9" s="259"/>
      <c r="E9" s="258"/>
      <c r="F9" s="257" t="s">
        <v>411</v>
      </c>
      <c r="G9" s="252" t="str">
        <f>IFERROR(VLOOKUP(C7,'[1]DADOS (OCULTAR)'!$Q$3:$T$133,4,0),"")</f>
        <v>SET/2020</v>
      </c>
      <c r="H9" s="172"/>
      <c r="I9" s="152"/>
      <c r="J9" s="152"/>
      <c r="K9" s="15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56"/>
      <c r="D10" s="255"/>
      <c r="E10" s="254"/>
      <c r="F10" s="253" t="s">
        <v>410</v>
      </c>
      <c r="G10" s="252" t="str">
        <f>IFERROR(VLOOKUP(C7,'[1]DADOS (OCULTAR)'!$Q$3:$U$120,5,0),"")</f>
        <v>4801.1.71.2020</v>
      </c>
      <c r="H10" s="172"/>
      <c r="I10" s="152"/>
      <c r="J10" s="152"/>
      <c r="K10" s="15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59" t="s">
        <v>409</v>
      </c>
      <c r="D11" s="158"/>
      <c r="E11" s="157"/>
      <c r="F11" s="26" t="s">
        <v>8</v>
      </c>
      <c r="G11" s="25"/>
      <c r="H11" s="172"/>
      <c r="I11" s="152"/>
      <c r="J11" s="152"/>
      <c r="K11" s="15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1" t="s">
        <v>408</v>
      </c>
      <c r="D12" s="220"/>
      <c r="E12" s="219"/>
      <c r="F12" s="59">
        <f>2830022.83+657000</f>
        <v>3487022.83</v>
      </c>
      <c r="G12" s="58"/>
      <c r="H12" s="57" t="s">
        <v>405</v>
      </c>
      <c r="I12" s="152"/>
      <c r="J12" s="153"/>
      <c r="K12" s="153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1" t="s">
        <v>407</v>
      </c>
      <c r="D13" s="220"/>
      <c r="E13" s="219"/>
      <c r="F13" s="59">
        <v>0</v>
      </c>
      <c r="G13" s="58"/>
      <c r="H13" s="57" t="s">
        <v>405</v>
      </c>
      <c r="I13" s="152"/>
      <c r="J13" s="153"/>
      <c r="K13" s="153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1" t="s">
        <v>406</v>
      </c>
      <c r="D14" s="220"/>
      <c r="E14" s="219"/>
      <c r="F14" s="59">
        <v>0</v>
      </c>
      <c r="G14" s="58"/>
      <c r="H14" s="57" t="s">
        <v>405</v>
      </c>
      <c r="I14" s="152"/>
      <c r="J14" s="153"/>
      <c r="K14" s="15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1" t="s">
        <v>404</v>
      </c>
      <c r="D15" s="220"/>
      <c r="E15" s="219"/>
      <c r="F15" s="59">
        <v>0</v>
      </c>
      <c r="G15" s="58"/>
      <c r="H15" s="172"/>
      <c r="I15" s="152"/>
      <c r="J15" s="153"/>
      <c r="K15" s="15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1" t="s">
        <v>403</v>
      </c>
      <c r="D16" s="220"/>
      <c r="E16" s="219"/>
      <c r="F16" s="59">
        <v>0</v>
      </c>
      <c r="G16" s="58"/>
      <c r="H16" s="172"/>
      <c r="I16" s="152"/>
      <c r="J16" s="153"/>
      <c r="K16" s="15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1" t="s">
        <v>402</v>
      </c>
      <c r="D17" s="220"/>
      <c r="E17" s="219"/>
      <c r="F17" s="59">
        <f>IF(C6="Prestação_de_Contas_OSS",'[1]Mem. Cálc. Núcleo'!F13,0)</f>
        <v>0</v>
      </c>
      <c r="G17" s="58"/>
      <c r="H17" s="205" t="s">
        <v>401</v>
      </c>
      <c r="I17" s="152"/>
      <c r="J17" s="153"/>
      <c r="K17" s="15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1" t="s">
        <v>400</v>
      </c>
      <c r="D18" s="250"/>
      <c r="E18" s="249"/>
      <c r="F18" s="59">
        <v>0</v>
      </c>
      <c r="G18" s="58"/>
      <c r="H18" s="172"/>
      <c r="I18" s="152"/>
      <c r="J18" s="153"/>
      <c r="K18" s="15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59" t="s">
        <v>399</v>
      </c>
      <c r="D19" s="158"/>
      <c r="E19" s="157"/>
      <c r="F19" s="88">
        <f>SUM(F12:G17)-F18</f>
        <v>3487022.83</v>
      </c>
      <c r="G19" s="87"/>
      <c r="H19" s="172"/>
      <c r="I19" s="152"/>
      <c r="J19" s="153"/>
      <c r="K19" s="15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1" t="s">
        <v>398</v>
      </c>
      <c r="D20" s="220"/>
      <c r="E20" s="219"/>
      <c r="F20" s="59">
        <f>109.3+18610.16+34457.67</f>
        <v>53177.13</v>
      </c>
      <c r="G20" s="58"/>
      <c r="H20" s="80" t="s">
        <v>14</v>
      </c>
      <c r="I20" s="152"/>
      <c r="J20" s="153"/>
      <c r="K20" s="15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1" t="s">
        <v>397</v>
      </c>
      <c r="D21" s="220"/>
      <c r="E21" s="219"/>
      <c r="F21" s="59">
        <f>528.94</f>
        <v>528.94000000000005</v>
      </c>
      <c r="G21" s="58"/>
      <c r="H21" s="80" t="s">
        <v>14</v>
      </c>
      <c r="I21" s="152"/>
      <c r="J21" s="153"/>
      <c r="K21" s="15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1" t="s">
        <v>396</v>
      </c>
      <c r="D22" s="220"/>
      <c r="E22" s="219"/>
      <c r="F22" s="59">
        <v>0</v>
      </c>
      <c r="G22" s="58"/>
      <c r="H22" s="80" t="s">
        <v>14</v>
      </c>
      <c r="I22" s="152"/>
      <c r="J22" s="153"/>
      <c r="K22" s="15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1" t="s">
        <v>395</v>
      </c>
      <c r="D23" s="220"/>
      <c r="E23" s="219"/>
      <c r="F23" s="59">
        <v>0</v>
      </c>
      <c r="G23" s="58"/>
      <c r="H23" s="80" t="s">
        <v>14</v>
      </c>
      <c r="I23" s="152"/>
      <c r="J23" s="153"/>
      <c r="K23" s="15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1" t="s">
        <v>394</v>
      </c>
      <c r="D24" s="220"/>
      <c r="E24" s="219"/>
      <c r="F24" s="59">
        <v>0</v>
      </c>
      <c r="G24" s="58"/>
      <c r="H24" s="80" t="s">
        <v>14</v>
      </c>
      <c r="I24" s="152"/>
      <c r="J24" s="153"/>
      <c r="K24" s="15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1" t="s">
        <v>393</v>
      </c>
      <c r="D25" s="220"/>
      <c r="E25" s="219"/>
      <c r="F25" s="59">
        <v>0</v>
      </c>
      <c r="G25" s="58"/>
      <c r="H25" s="80" t="s">
        <v>14</v>
      </c>
      <c r="I25" s="152"/>
      <c r="J25" s="153"/>
      <c r="K25" s="15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1" t="s">
        <v>392</v>
      </c>
      <c r="D26" s="220"/>
      <c r="E26" s="219"/>
      <c r="F26" s="59"/>
      <c r="G26" s="58"/>
      <c r="H26" s="80" t="s">
        <v>14</v>
      </c>
      <c r="I26" s="152"/>
      <c r="J26" s="153"/>
      <c r="K26" s="15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48" t="s">
        <v>391</v>
      </c>
      <c r="D27" s="247"/>
      <c r="E27" s="246"/>
      <c r="F27" s="245">
        <f>SUM(F20:G26)</f>
        <v>53706.07</v>
      </c>
      <c r="G27" s="244"/>
      <c r="H27" s="172"/>
      <c r="I27" s="152"/>
      <c r="J27" s="153"/>
      <c r="K27" s="15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59" t="s">
        <v>390</v>
      </c>
      <c r="D28" s="158"/>
      <c r="E28" s="157"/>
      <c r="F28" s="243">
        <f>F27+F19</f>
        <v>3540728.9</v>
      </c>
      <c r="G28" s="242"/>
      <c r="H28" s="172"/>
      <c r="I28" s="152"/>
      <c r="J28" s="153"/>
      <c r="K28" s="15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1"/>
      <c r="F29" s="240"/>
      <c r="G29" s="239"/>
      <c r="H29" s="172"/>
      <c r="I29" s="152"/>
      <c r="J29" s="153"/>
      <c r="K29" s="15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59" t="s">
        <v>389</v>
      </c>
      <c r="D30" s="158"/>
      <c r="E30" s="157"/>
      <c r="F30" s="88" t="s">
        <v>8</v>
      </c>
      <c r="G30" s="87"/>
      <c r="H30" s="172"/>
      <c r="I30" s="152"/>
      <c r="J30" s="153"/>
      <c r="K30" s="15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38" t="s">
        <v>388</v>
      </c>
      <c r="D31" s="237"/>
      <c r="E31" s="236"/>
      <c r="F31" s="235">
        <f>F32+SUM(F38:F41)+F55</f>
        <v>1855278.9710000004</v>
      </c>
      <c r="G31" s="234"/>
      <c r="H31" s="57"/>
      <c r="I31" s="218"/>
      <c r="J31" s="153"/>
      <c r="K31" s="15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3"/>
      <c r="B32" s="3"/>
      <c r="C32" s="233" t="s">
        <v>387</v>
      </c>
      <c r="D32" s="232"/>
      <c r="E32" s="231"/>
      <c r="F32" s="230">
        <f>F33+F36+F37</f>
        <v>1265194.0500000003</v>
      </c>
      <c r="G32" s="229"/>
      <c r="H32" s="57"/>
      <c r="I32" s="218"/>
      <c r="J32" s="153"/>
      <c r="K32" s="15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28" t="s">
        <v>386</v>
      </c>
      <c r="D33" s="227"/>
      <c r="E33" s="226"/>
      <c r="F33" s="225">
        <f>F34+F35</f>
        <v>835071.51000000024</v>
      </c>
      <c r="G33" s="224"/>
      <c r="H33" s="57"/>
      <c r="I33" s="218"/>
      <c r="J33" s="153"/>
      <c r="K33" s="15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3" t="s">
        <v>385</v>
      </c>
      <c r="B34" s="3" t="s">
        <v>378</v>
      </c>
      <c r="C34" s="221" t="s">
        <v>384</v>
      </c>
      <c r="D34" s="220"/>
      <c r="E34" s="219"/>
      <c r="F34" s="31">
        <f>'[1]TCE - ANEXO II - Preencher'!Y1</f>
        <v>192101.07999999993</v>
      </c>
      <c r="G34" s="30"/>
      <c r="H34" s="57" t="s">
        <v>376</v>
      </c>
      <c r="I34" s="218"/>
      <c r="J34" s="153"/>
      <c r="K34" s="15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3" t="s">
        <v>383</v>
      </c>
      <c r="B35" s="3" t="s">
        <v>378</v>
      </c>
      <c r="C35" s="221" t="s">
        <v>382</v>
      </c>
      <c r="D35" s="220"/>
      <c r="E35" s="219"/>
      <c r="F35" s="31">
        <f>'[1]TCE - ANEXO II - Preencher'!Y2</f>
        <v>642970.43000000028</v>
      </c>
      <c r="G35" s="30"/>
      <c r="H35" s="57" t="s">
        <v>376</v>
      </c>
      <c r="I35" s="218"/>
      <c r="J35" s="153"/>
      <c r="K35" s="15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3" t="s">
        <v>381</v>
      </c>
      <c r="B36" s="3" t="s">
        <v>378</v>
      </c>
      <c r="C36" s="221" t="s">
        <v>380</v>
      </c>
      <c r="D36" s="220"/>
      <c r="E36" s="219"/>
      <c r="F36" s="31">
        <f>'[1]TCE - ANEXO II - Preencher'!Y4</f>
        <v>0</v>
      </c>
      <c r="G36" s="30"/>
      <c r="H36" s="57" t="s">
        <v>376</v>
      </c>
      <c r="I36" s="218"/>
      <c r="J36" s="153"/>
      <c r="K36" s="15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3" t="s">
        <v>379</v>
      </c>
      <c r="B37" s="3" t="s">
        <v>378</v>
      </c>
      <c r="C37" s="221" t="s">
        <v>377</v>
      </c>
      <c r="D37" s="220"/>
      <c r="E37" s="219"/>
      <c r="F37" s="31">
        <f>'[1]TCE - ANEXO II - Preencher'!Y3</f>
        <v>430122.54000000004</v>
      </c>
      <c r="G37" s="30"/>
      <c r="H37" s="57" t="s">
        <v>376</v>
      </c>
      <c r="I37" s="218"/>
      <c r="J37" s="153"/>
      <c r="K37" s="153"/>
      <c r="L37" s="2"/>
      <c r="M37" s="22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356</v>
      </c>
      <c r="B38" s="3" t="s">
        <v>355</v>
      </c>
      <c r="C38" s="221" t="s">
        <v>375</v>
      </c>
      <c r="D38" s="220"/>
      <c r="E38" s="219"/>
      <c r="F38" s="31">
        <f>[1]MEM.CÁLC.FP.!$D$97</f>
        <v>98124.930600000007</v>
      </c>
      <c r="G38" s="30"/>
      <c r="H38" s="57" t="s">
        <v>351</v>
      </c>
      <c r="I38" s="218"/>
      <c r="J38" s="153"/>
      <c r="K38" s="153"/>
      <c r="L38" s="222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358</v>
      </c>
      <c r="B39" s="3" t="s">
        <v>355</v>
      </c>
      <c r="C39" s="221" t="s">
        <v>374</v>
      </c>
      <c r="D39" s="220"/>
      <c r="E39" s="219"/>
      <c r="F39" s="31">
        <f>IF(G6="SIM","",[1]MEM.CÁLC.FP.!$D$98)</f>
        <v>0</v>
      </c>
      <c r="G39" s="30"/>
      <c r="H39" s="57" t="s">
        <v>351</v>
      </c>
      <c r="I39" s="218"/>
      <c r="J39" s="153"/>
      <c r="K39" s="153"/>
      <c r="L39" s="222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373</v>
      </c>
      <c r="B40" s="2" t="s">
        <v>372</v>
      </c>
      <c r="C40" s="221" t="s">
        <v>371</v>
      </c>
      <c r="D40" s="220"/>
      <c r="E40" s="219"/>
      <c r="F40" s="31">
        <f>[1]MEM.CÁLC.FP.!$C$101</f>
        <v>125377.66</v>
      </c>
      <c r="G40" s="30"/>
      <c r="H40" s="57" t="s">
        <v>351</v>
      </c>
      <c r="I40" s="218"/>
      <c r="J40" s="153"/>
      <c r="K40" s="153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59" t="s">
        <v>370</v>
      </c>
      <c r="D41" s="158"/>
      <c r="E41" s="157"/>
      <c r="F41" s="88">
        <f>F42+F46+F50</f>
        <v>366582.33039999998</v>
      </c>
      <c r="G41" s="87"/>
      <c r="H41" s="57"/>
      <c r="I41" s="218"/>
      <c r="J41" s="153"/>
      <c r="K41" s="15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17" t="s">
        <v>369</v>
      </c>
      <c r="D42" s="216"/>
      <c r="E42" s="215"/>
      <c r="F42" s="166">
        <f>SUM(F43:G45)</f>
        <v>224063.70119999998</v>
      </c>
      <c r="G42" s="165"/>
      <c r="H42" s="57"/>
      <c r="I42" s="214"/>
      <c r="J42" s="153"/>
      <c r="K42" s="15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79" t="s">
        <v>368</v>
      </c>
      <c r="D43" s="178"/>
      <c r="E43" s="177"/>
      <c r="F43" s="31">
        <f>SUM([1]MEM.CÁLC.FP.!D6:D7)</f>
        <v>207466.38999999998</v>
      </c>
      <c r="G43" s="30"/>
      <c r="H43" s="57" t="s">
        <v>351</v>
      </c>
      <c r="I43" s="214"/>
      <c r="J43" s="153"/>
      <c r="K43" s="15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356</v>
      </c>
      <c r="B44" s="3" t="s">
        <v>355</v>
      </c>
      <c r="C44" s="179" t="s">
        <v>367</v>
      </c>
      <c r="D44" s="178"/>
      <c r="E44" s="177"/>
      <c r="F44" s="31">
        <f>SUM([1]MEM.CÁLC.FP.!F6:F7)</f>
        <v>16597.3112</v>
      </c>
      <c r="G44" s="30"/>
      <c r="H44" s="57" t="s">
        <v>351</v>
      </c>
      <c r="I44" s="214"/>
      <c r="J44" s="153"/>
      <c r="K44" s="15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358</v>
      </c>
      <c r="B45" s="3" t="s">
        <v>355</v>
      </c>
      <c r="C45" s="179" t="s">
        <v>366</v>
      </c>
      <c r="D45" s="178"/>
      <c r="E45" s="177"/>
      <c r="F45" s="31">
        <f>IF(G6="SIM","",SUM([1]MEM.CÁLC.FP.!G6:G7))</f>
        <v>0</v>
      </c>
      <c r="G45" s="30"/>
      <c r="H45" s="57" t="s">
        <v>351</v>
      </c>
      <c r="I45" s="214"/>
      <c r="J45" s="153"/>
      <c r="K45" s="15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59" t="s">
        <v>365</v>
      </c>
      <c r="D46" s="158"/>
      <c r="E46" s="157"/>
      <c r="F46" s="88">
        <f>SUM(F47:G49)</f>
        <v>60484.481999999967</v>
      </c>
      <c r="G46" s="87"/>
      <c r="H46" s="57"/>
      <c r="I46" s="152"/>
      <c r="J46" s="153"/>
      <c r="K46" s="15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79" t="s">
        <v>364</v>
      </c>
      <c r="D47" s="178"/>
      <c r="E47" s="177"/>
      <c r="F47" s="31">
        <f>SUM([1]MEM.CÁLC.FP.!D9:D10)</f>
        <v>56004.149999999972</v>
      </c>
      <c r="G47" s="30"/>
      <c r="H47" s="57" t="s">
        <v>351</v>
      </c>
      <c r="I47" s="152"/>
      <c r="J47" s="153"/>
      <c r="K47" s="15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356</v>
      </c>
      <c r="B48" s="3" t="s">
        <v>355</v>
      </c>
      <c r="C48" s="179" t="s">
        <v>363</v>
      </c>
      <c r="D48" s="178"/>
      <c r="E48" s="177"/>
      <c r="F48" s="31">
        <f>SUM([1]MEM.CÁLC.FP.!F9:F10)</f>
        <v>4480.3319999999976</v>
      </c>
      <c r="G48" s="30"/>
      <c r="H48" s="57" t="s">
        <v>351</v>
      </c>
      <c r="I48" s="152"/>
      <c r="J48" s="153"/>
      <c r="K48" s="15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358</v>
      </c>
      <c r="B49" s="3" t="s">
        <v>355</v>
      </c>
      <c r="C49" s="179" t="s">
        <v>362</v>
      </c>
      <c r="D49" s="178"/>
      <c r="E49" s="177"/>
      <c r="F49" s="31">
        <f>IF(G6="SIM","",SUM([1]MEM.CÁLC.FP.!G9:G10))</f>
        <v>0</v>
      </c>
      <c r="G49" s="30"/>
      <c r="H49" s="57" t="s">
        <v>351</v>
      </c>
      <c r="I49" s="152"/>
      <c r="J49" s="153"/>
      <c r="K49" s="15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59" t="s">
        <v>361</v>
      </c>
      <c r="D50" s="158"/>
      <c r="E50" s="157"/>
      <c r="F50" s="88">
        <f>SUM(F51:G54)</f>
        <v>82034.147200000007</v>
      </c>
      <c r="G50" s="87"/>
      <c r="H50" s="57"/>
      <c r="I50" s="214"/>
      <c r="J50" s="153"/>
      <c r="K50" s="15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79" t="s">
        <v>360</v>
      </c>
      <c r="D51" s="178"/>
      <c r="E51" s="177"/>
      <c r="F51" s="31">
        <f>[1]MEM.CÁLC.FP.!D12+[1]MEM.CÁLC.FP.!D14-[1]MEM.CÁLC.FP.!D13-[1]MEM.CÁLC.FP.!D15</f>
        <v>59788.200000000012</v>
      </c>
      <c r="G51" s="30"/>
      <c r="H51" s="57" t="s">
        <v>351</v>
      </c>
      <c r="I51" s="214"/>
      <c r="J51" s="153"/>
      <c r="K51" s="15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356</v>
      </c>
      <c r="B52" s="3" t="s">
        <v>355</v>
      </c>
      <c r="C52" s="179" t="s">
        <v>359</v>
      </c>
      <c r="D52" s="178"/>
      <c r="E52" s="177"/>
      <c r="F52" s="31">
        <f>SUM([1]MEM.CÁLC.FP.!F12:F15)</f>
        <v>1496.5472</v>
      </c>
      <c r="G52" s="30"/>
      <c r="H52" s="57" t="s">
        <v>351</v>
      </c>
      <c r="I52" s="214"/>
      <c r="J52" s="153"/>
      <c r="K52" s="15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358</v>
      </c>
      <c r="B53" s="3" t="s">
        <v>355</v>
      </c>
      <c r="C53" s="179" t="s">
        <v>357</v>
      </c>
      <c r="D53" s="178"/>
      <c r="E53" s="177"/>
      <c r="F53" s="31">
        <f>IF(G6="SIM","",SUM([1]MEM.CÁLC.FP.!G12:G15))</f>
        <v>0</v>
      </c>
      <c r="G53" s="30"/>
      <c r="H53" s="57" t="s">
        <v>351</v>
      </c>
      <c r="I53" s="154"/>
      <c r="J53" s="153"/>
      <c r="K53" s="15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356</v>
      </c>
      <c r="B54" s="3" t="s">
        <v>355</v>
      </c>
      <c r="C54" s="179" t="s">
        <v>354</v>
      </c>
      <c r="D54" s="178"/>
      <c r="E54" s="177"/>
      <c r="F54" s="31">
        <f>SUM([1]MEM.CÁLC.FP.!H12:H15)</f>
        <v>20749.399999999998</v>
      </c>
      <c r="G54" s="30"/>
      <c r="H54" s="57" t="s">
        <v>351</v>
      </c>
      <c r="I54" s="214"/>
      <c r="J54" s="153"/>
      <c r="K54" s="15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59" t="s">
        <v>353</v>
      </c>
      <c r="D55" s="158"/>
      <c r="E55" s="157"/>
      <c r="F55" s="88">
        <f>F56</f>
        <v>0</v>
      </c>
      <c r="G55" s="87"/>
      <c r="H55" s="57"/>
      <c r="I55" s="214"/>
      <c r="J55" s="153"/>
      <c r="K55" s="15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79" t="s">
        <v>352</v>
      </c>
      <c r="D56" s="178"/>
      <c r="E56" s="177"/>
      <c r="F56" s="31">
        <f>[1]MEM.CÁLC.FP.!J17</f>
        <v>0</v>
      </c>
      <c r="G56" s="30"/>
      <c r="H56" s="57" t="s">
        <v>351</v>
      </c>
      <c r="I56" s="214"/>
      <c r="J56" s="153"/>
      <c r="K56" s="15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A57" s="4" t="s">
        <v>350</v>
      </c>
      <c r="B57" s="3" t="s">
        <v>349</v>
      </c>
      <c r="C57" s="159" t="s">
        <v>348</v>
      </c>
      <c r="D57" s="158"/>
      <c r="E57" s="157"/>
      <c r="F57" s="88">
        <f>SUM(F58:G65)</f>
        <v>224480.34000000003</v>
      </c>
      <c r="G57" s="87"/>
      <c r="H57" s="172"/>
      <c r="I57" s="152"/>
      <c r="J57" s="153"/>
      <c r="K57" s="15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347</v>
      </c>
      <c r="B58" s="3" t="s">
        <v>346</v>
      </c>
      <c r="C58" s="179" t="s">
        <v>345</v>
      </c>
      <c r="D58" s="178"/>
      <c r="E58" s="177"/>
      <c r="F58" s="59">
        <v>95815.56</v>
      </c>
      <c r="G58" s="58"/>
      <c r="H58" s="57" t="s">
        <v>289</v>
      </c>
      <c r="I58" s="152"/>
      <c r="J58" s="153"/>
      <c r="K58" s="15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344</v>
      </c>
      <c r="B59" s="3" t="s">
        <v>324</v>
      </c>
      <c r="C59" s="179" t="s">
        <v>343</v>
      </c>
      <c r="D59" s="178"/>
      <c r="E59" s="177"/>
      <c r="F59" s="59">
        <v>108020.72</v>
      </c>
      <c r="G59" s="58"/>
      <c r="H59" s="57" t="s">
        <v>289</v>
      </c>
      <c r="I59" s="152"/>
      <c r="J59" s="153"/>
      <c r="K59" s="153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342</v>
      </c>
      <c r="B60" s="3" t="s">
        <v>316</v>
      </c>
      <c r="C60" s="179" t="s">
        <v>341</v>
      </c>
      <c r="D60" s="178"/>
      <c r="E60" s="177"/>
      <c r="F60" s="59">
        <v>9280.73</v>
      </c>
      <c r="G60" s="58"/>
      <c r="H60" s="57" t="s">
        <v>289</v>
      </c>
      <c r="I60" s="152"/>
      <c r="J60" s="153"/>
      <c r="K60" s="153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340</v>
      </c>
      <c r="B61" s="3" t="s">
        <v>339</v>
      </c>
      <c r="C61" s="179" t="s">
        <v>338</v>
      </c>
      <c r="D61" s="178"/>
      <c r="E61" s="177"/>
      <c r="F61" s="59">
        <v>270</v>
      </c>
      <c r="G61" s="58"/>
      <c r="H61" s="57" t="s">
        <v>289</v>
      </c>
      <c r="I61" s="152"/>
      <c r="J61" s="153"/>
      <c r="K61" s="153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337</v>
      </c>
      <c r="B62" s="3" t="s">
        <v>336</v>
      </c>
      <c r="C62" s="179" t="s">
        <v>335</v>
      </c>
      <c r="D62" s="178"/>
      <c r="E62" s="177"/>
      <c r="F62" s="59">
        <v>0</v>
      </c>
      <c r="G62" s="58"/>
      <c r="H62" s="57" t="s">
        <v>289</v>
      </c>
      <c r="I62" s="152"/>
      <c r="J62" s="153"/>
      <c r="K62" s="153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334</v>
      </c>
      <c r="B63" s="3" t="s">
        <v>333</v>
      </c>
      <c r="C63" s="179" t="s">
        <v>332</v>
      </c>
      <c r="D63" s="178"/>
      <c r="E63" s="177"/>
      <c r="F63" s="59">
        <v>0</v>
      </c>
      <c r="G63" s="58"/>
      <c r="H63" s="57" t="s">
        <v>289</v>
      </c>
      <c r="I63" s="152"/>
      <c r="J63" s="153"/>
      <c r="K63" s="153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331</v>
      </c>
      <c r="B64" s="3" t="s">
        <v>292</v>
      </c>
      <c r="C64" s="179" t="s">
        <v>330</v>
      </c>
      <c r="D64" s="178"/>
      <c r="E64" s="177"/>
      <c r="F64" s="59">
        <v>2854.1</v>
      </c>
      <c r="G64" s="58"/>
      <c r="H64" s="57" t="s">
        <v>289</v>
      </c>
      <c r="I64" s="152"/>
      <c r="J64" s="153"/>
      <c r="K64" s="153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/>
      <c r="B65" s="3"/>
      <c r="C65" s="179" t="s">
        <v>329</v>
      </c>
      <c r="D65" s="178"/>
      <c r="E65" s="177"/>
      <c r="F65" s="59">
        <v>8239.23</v>
      </c>
      <c r="G65" s="58"/>
      <c r="H65" s="57" t="s">
        <v>289</v>
      </c>
      <c r="I65" s="152"/>
      <c r="J65" s="153"/>
      <c r="K65" s="15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A66" s="4" t="s">
        <v>328</v>
      </c>
      <c r="B66" s="3" t="s">
        <v>327</v>
      </c>
      <c r="C66" s="159" t="s">
        <v>326</v>
      </c>
      <c r="D66" s="158"/>
      <c r="E66" s="157"/>
      <c r="F66" s="88">
        <f>SUM(F67:G71)+F72+F81+F82</f>
        <v>201083.55999999997</v>
      </c>
      <c r="G66" s="87"/>
      <c r="H66" s="172"/>
      <c r="I66" s="152"/>
      <c r="J66" s="153"/>
      <c r="K66" s="15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325</v>
      </c>
      <c r="B67" s="3" t="s">
        <v>324</v>
      </c>
      <c r="C67" s="179" t="s">
        <v>323</v>
      </c>
      <c r="D67" s="178"/>
      <c r="E67" s="177"/>
      <c r="F67" s="59">
        <v>7383.58</v>
      </c>
      <c r="G67" s="58"/>
      <c r="H67" s="57" t="s">
        <v>289</v>
      </c>
      <c r="I67" s="152"/>
      <c r="J67" s="153"/>
      <c r="K67" s="15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322</v>
      </c>
      <c r="B68" s="3" t="s">
        <v>321</v>
      </c>
      <c r="C68" s="179" t="s">
        <v>320</v>
      </c>
      <c r="D68" s="178"/>
      <c r="E68" s="177"/>
      <c r="F68" s="59">
        <v>168222.86</v>
      </c>
      <c r="G68" s="58"/>
      <c r="H68" s="57" t="s">
        <v>289</v>
      </c>
      <c r="I68" s="152"/>
      <c r="J68" s="153"/>
      <c r="K68" s="15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319</v>
      </c>
      <c r="B69" s="3" t="s">
        <v>305</v>
      </c>
      <c r="C69" s="179" t="s">
        <v>318</v>
      </c>
      <c r="D69" s="178"/>
      <c r="E69" s="177"/>
      <c r="F69" s="59">
        <v>10634.58</v>
      </c>
      <c r="G69" s="58"/>
      <c r="H69" s="57" t="s">
        <v>289</v>
      </c>
      <c r="I69" s="152"/>
      <c r="J69" s="153"/>
      <c r="K69" s="15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317</v>
      </c>
      <c r="B70" s="3" t="s">
        <v>316</v>
      </c>
      <c r="C70" s="179" t="s">
        <v>315</v>
      </c>
      <c r="D70" s="178"/>
      <c r="E70" s="177"/>
      <c r="F70" s="59">
        <v>2711.95</v>
      </c>
      <c r="G70" s="58"/>
      <c r="H70" s="57" t="s">
        <v>289</v>
      </c>
      <c r="I70" s="154"/>
      <c r="J70" s="153"/>
      <c r="K70" s="15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/>
      <c r="B71" s="3"/>
      <c r="C71" s="179" t="s">
        <v>314</v>
      </c>
      <c r="D71" s="178"/>
      <c r="E71" s="177"/>
      <c r="F71" s="59">
        <v>0</v>
      </c>
      <c r="G71" s="58"/>
      <c r="H71" s="57" t="s">
        <v>289</v>
      </c>
      <c r="I71" s="152"/>
      <c r="J71" s="153"/>
      <c r="K71" s="15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A72" s="4" t="s">
        <v>313</v>
      </c>
      <c r="B72" s="3" t="s">
        <v>312</v>
      </c>
      <c r="C72" s="159" t="s">
        <v>311</v>
      </c>
      <c r="D72" s="158"/>
      <c r="E72" s="157"/>
      <c r="F72" s="213">
        <f>F73+F74</f>
        <v>8785.11</v>
      </c>
      <c r="G72" s="212"/>
      <c r="H72" s="172"/>
      <c r="I72" s="152"/>
      <c r="J72" s="153"/>
      <c r="K72" s="15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/>
      <c r="B73" s="3"/>
      <c r="C73" s="179" t="s">
        <v>310</v>
      </c>
      <c r="D73" s="178"/>
      <c r="E73" s="177"/>
      <c r="F73" s="59">
        <v>7841.12</v>
      </c>
      <c r="G73" s="58"/>
      <c r="H73" s="57" t="s">
        <v>289</v>
      </c>
      <c r="I73" s="152"/>
      <c r="J73" s="153"/>
      <c r="K73" s="15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A74" s="4" t="s">
        <v>309</v>
      </c>
      <c r="B74" s="3" t="s">
        <v>300</v>
      </c>
      <c r="C74" s="159" t="s">
        <v>308</v>
      </c>
      <c r="D74" s="158"/>
      <c r="E74" s="157"/>
      <c r="F74" s="213">
        <f>F75+F76+F79+F80</f>
        <v>943.99</v>
      </c>
      <c r="G74" s="212"/>
      <c r="H74" s="172"/>
      <c r="I74" s="152"/>
      <c r="J74" s="153"/>
      <c r="K74" s="15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/>
      <c r="B75" s="3"/>
      <c r="C75" s="179" t="s">
        <v>307</v>
      </c>
      <c r="D75" s="178"/>
      <c r="E75" s="177"/>
      <c r="F75" s="59">
        <v>943.99</v>
      </c>
      <c r="G75" s="58"/>
      <c r="H75" s="57" t="s">
        <v>289</v>
      </c>
      <c r="I75" s="152"/>
      <c r="J75" s="153"/>
      <c r="K75" s="15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A76" s="4" t="s">
        <v>306</v>
      </c>
      <c r="B76" s="3" t="s">
        <v>305</v>
      </c>
      <c r="C76" s="159" t="s">
        <v>304</v>
      </c>
      <c r="D76" s="158"/>
      <c r="E76" s="157"/>
      <c r="F76" s="213">
        <f>SUM(F77:G78)</f>
        <v>0</v>
      </c>
      <c r="G76" s="212"/>
      <c r="H76" s="172"/>
      <c r="I76" s="152"/>
      <c r="J76" s="153"/>
      <c r="K76" s="15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303</v>
      </c>
      <c r="B77" s="3" t="s">
        <v>300</v>
      </c>
      <c r="C77" s="179" t="s">
        <v>302</v>
      </c>
      <c r="D77" s="178"/>
      <c r="E77" s="177"/>
      <c r="F77" s="59"/>
      <c r="G77" s="58"/>
      <c r="H77" s="57" t="s">
        <v>289</v>
      </c>
      <c r="I77" s="152"/>
      <c r="J77" s="153"/>
      <c r="K77" s="15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301</v>
      </c>
      <c r="B78" s="3" t="s">
        <v>300</v>
      </c>
      <c r="C78" s="179" t="s">
        <v>299</v>
      </c>
      <c r="D78" s="178"/>
      <c r="E78" s="177"/>
      <c r="F78" s="59"/>
      <c r="G78" s="58"/>
      <c r="H78" s="57" t="s">
        <v>289</v>
      </c>
      <c r="I78" s="152"/>
      <c r="J78" s="153"/>
      <c r="K78" s="15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298</v>
      </c>
      <c r="B79" s="3" t="s">
        <v>292</v>
      </c>
      <c r="C79" s="179" t="s">
        <v>297</v>
      </c>
      <c r="D79" s="178"/>
      <c r="E79" s="177"/>
      <c r="F79" s="59"/>
      <c r="G79" s="58"/>
      <c r="H79" s="57" t="s">
        <v>289</v>
      </c>
      <c r="I79" s="152"/>
      <c r="J79" s="153"/>
      <c r="K79" s="15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296</v>
      </c>
      <c r="B80" s="3" t="s">
        <v>295</v>
      </c>
      <c r="C80" s="179" t="s">
        <v>294</v>
      </c>
      <c r="D80" s="178"/>
      <c r="E80" s="177"/>
      <c r="F80" s="59"/>
      <c r="G80" s="58"/>
      <c r="H80" s="57" t="s">
        <v>289</v>
      </c>
      <c r="I80" s="152"/>
      <c r="J80" s="153"/>
      <c r="K80" s="15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293</v>
      </c>
      <c r="B81" s="3" t="s">
        <v>292</v>
      </c>
      <c r="C81" s="179" t="s">
        <v>291</v>
      </c>
      <c r="D81" s="178"/>
      <c r="E81" s="177"/>
      <c r="F81" s="59">
        <v>3345.48</v>
      </c>
      <c r="G81" s="58"/>
      <c r="H81" s="57" t="s">
        <v>289</v>
      </c>
      <c r="I81" s="211"/>
      <c r="J81" s="210"/>
      <c r="K81" s="2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/>
      <c r="B82" s="3"/>
      <c r="C82" s="179" t="s">
        <v>290</v>
      </c>
      <c r="D82" s="178"/>
      <c r="E82" s="177"/>
      <c r="F82" s="59"/>
      <c r="G82" s="58"/>
      <c r="H82" s="57" t="s">
        <v>289</v>
      </c>
      <c r="I82" s="152"/>
      <c r="J82" s="153"/>
      <c r="K82" s="15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A83" s="180" t="s">
        <v>288</v>
      </c>
      <c r="B83" s="3" t="s">
        <v>287</v>
      </c>
      <c r="C83" s="159" t="s">
        <v>286</v>
      </c>
      <c r="D83" s="158"/>
      <c r="E83" s="157"/>
      <c r="F83" s="88">
        <f>F84+F85+F88</f>
        <v>2227.86</v>
      </c>
      <c r="G83" s="87"/>
      <c r="H83" s="173"/>
      <c r="I83" s="152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4"/>
      <c r="B84" s="3"/>
      <c r="C84" s="179" t="s">
        <v>285</v>
      </c>
      <c r="D84" s="178"/>
      <c r="E84" s="177"/>
      <c r="F84" s="31">
        <f>SUMIF('[1]TCE - ANEXO IV - Preencher'!$D:$D,'CONTÁBIL- FINANCEIRA '!A83,'[1]TCE - ANEXO IV - Preencher'!$N:$N)</f>
        <v>1226.95</v>
      </c>
      <c r="G84" s="30"/>
      <c r="H84" s="57" t="s">
        <v>108</v>
      </c>
      <c r="I84" s="152"/>
      <c r="J84" s="153"/>
      <c r="K84" s="15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A85" s="180" t="s">
        <v>284</v>
      </c>
      <c r="B85" s="3" t="s">
        <v>164</v>
      </c>
      <c r="C85" s="159" t="s">
        <v>283</v>
      </c>
      <c r="D85" s="158"/>
      <c r="E85" s="157"/>
      <c r="F85" s="88">
        <f>F86+F87</f>
        <v>875.2</v>
      </c>
      <c r="G85" s="87"/>
      <c r="H85" s="172"/>
      <c r="I85" s="152"/>
      <c r="J85" s="153"/>
      <c r="K85" s="15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0" t="s">
        <v>282</v>
      </c>
      <c r="B86" s="3" t="s">
        <v>164</v>
      </c>
      <c r="C86" s="179" t="s">
        <v>281</v>
      </c>
      <c r="D86" s="178"/>
      <c r="E86" s="177"/>
      <c r="F86" s="31">
        <f>SUMIF('[1]TCE - ANEXO IV - Preencher'!$D:$D,'CONTÁBIL- FINANCEIRA '!A85,'[1]TCE - ANEXO IV - Preencher'!$N:$N)</f>
        <v>0</v>
      </c>
      <c r="G86" s="30"/>
      <c r="H86" s="57" t="s">
        <v>108</v>
      </c>
      <c r="I86" s="152"/>
      <c r="J86" s="153"/>
      <c r="K86" s="15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4"/>
      <c r="B87" s="3"/>
      <c r="C87" s="179" t="s">
        <v>280</v>
      </c>
      <c r="D87" s="178"/>
      <c r="E87" s="177"/>
      <c r="F87" s="31">
        <f>SUMIF('[1]TCE - ANEXO IV - Preencher'!$D:$D,'CONTÁBIL- FINANCEIRA '!A86,'[1]TCE - ANEXO IV - Preencher'!$N:$N)</f>
        <v>875.2</v>
      </c>
      <c r="G87" s="30"/>
      <c r="H87" s="57" t="s">
        <v>108</v>
      </c>
      <c r="I87" s="152"/>
      <c r="J87" s="153"/>
      <c r="K87" s="15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A88" s="180" t="s">
        <v>279</v>
      </c>
      <c r="B88" s="3" t="s">
        <v>276</v>
      </c>
      <c r="C88" s="159" t="s">
        <v>278</v>
      </c>
      <c r="D88" s="158"/>
      <c r="E88" s="157"/>
      <c r="F88" s="88">
        <f>F89+F90</f>
        <v>125.71000000000012</v>
      </c>
      <c r="G88" s="87"/>
      <c r="H88" s="172"/>
      <c r="I88" s="152"/>
      <c r="J88" s="153"/>
      <c r="K88" s="15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0" t="s">
        <v>277</v>
      </c>
      <c r="B89" s="3" t="s">
        <v>276</v>
      </c>
      <c r="C89" s="179" t="s">
        <v>275</v>
      </c>
      <c r="D89" s="178"/>
      <c r="E89" s="177"/>
      <c r="F89" s="31">
        <f>SUMIF('[1]TCE - ANEXO IV - Preencher'!$D:$D,'CONTÁBIL- FINANCEIRA '!A88,'[1]TCE - ANEXO IV - Preencher'!$N:$N)</f>
        <v>0</v>
      </c>
      <c r="G89" s="30"/>
      <c r="H89" s="57" t="s">
        <v>108</v>
      </c>
      <c r="I89" s="152"/>
      <c r="J89" s="153"/>
      <c r="K89" s="15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4"/>
      <c r="B90" s="3"/>
      <c r="C90" s="179" t="s">
        <v>274</v>
      </c>
      <c r="D90" s="178"/>
      <c r="E90" s="177"/>
      <c r="F90" s="31">
        <f>SUMIF('[1]TCE - ANEXO IV - Preencher'!$D:$D,'CONTÁBIL- FINANCEIRA '!A89,'[1]TCE - ANEXO IV - Preencher'!$N:$N)</f>
        <v>125.71000000000012</v>
      </c>
      <c r="G90" s="30"/>
      <c r="H90" s="57" t="s">
        <v>108</v>
      </c>
      <c r="I90" s="152"/>
      <c r="J90" s="153"/>
      <c r="K90" s="15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09"/>
      <c r="D91" s="208"/>
      <c r="E91" s="207"/>
      <c r="F91" s="206"/>
      <c r="G91" s="108"/>
      <c r="H91" s="164"/>
      <c r="I91" s="152"/>
      <c r="J91" s="153"/>
      <c r="K91" s="15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94</v>
      </c>
      <c r="E92" s="16" t="s">
        <v>4</v>
      </c>
      <c r="F92" s="15" t="s">
        <v>3</v>
      </c>
      <c r="G92" s="14"/>
      <c r="H92" s="205"/>
      <c r="I92" s="152"/>
      <c r="J92" s="153"/>
      <c r="K92" s="15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4"/>
      <c r="D93" s="203" t="s">
        <v>2</v>
      </c>
      <c r="E93" s="11" t="s">
        <v>1</v>
      </c>
      <c r="F93" s="202" t="s">
        <v>0</v>
      </c>
      <c r="G93" s="105"/>
      <c r="H93" s="172"/>
      <c r="I93" s="152"/>
      <c r="J93" s="153"/>
      <c r="K93" s="1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1"/>
      <c r="D94" s="200" t="str">
        <f>D1</f>
        <v>DIRETORIA EXECUTIVA DE REGULAÇÃO MÉDIA E ALTA COMPLEXIDADE</v>
      </c>
      <c r="E94" s="108"/>
      <c r="F94" s="199" t="str">
        <f>F1</f>
        <v>PCF - Maio/2022 - V1</v>
      </c>
      <c r="G94" s="198"/>
      <c r="H94" s="172"/>
      <c r="I94" s="152"/>
      <c r="J94" s="153"/>
      <c r="K94" s="15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5"/>
      <c r="D95" s="194" t="str">
        <f>D2</f>
        <v>DIRETORIA EXECUTIVA DE PLANEJAMENTO ORÇAMENTO E GESTÃO DA INFORMAÇÃO</v>
      </c>
      <c r="E95" s="197"/>
      <c r="F95" s="196" t="str">
        <f>F2</f>
        <v>MÊS/ANO COMPETÊNCIA</v>
      </c>
      <c r="G95" s="196" t="str">
        <f>G2</f>
        <v>ANO CONTRATO</v>
      </c>
      <c r="H95" s="172" t="s">
        <v>273</v>
      </c>
      <c r="I95" s="152"/>
      <c r="J95" s="153"/>
      <c r="K95" s="15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5"/>
      <c r="D96" s="194" t="str">
        <f>D3</f>
        <v>SECRETARIA  DE ADMINISTRAÇÃO E FINANÇAS</v>
      </c>
      <c r="E96" s="197"/>
      <c r="F96" s="196"/>
      <c r="G96" s="196"/>
      <c r="H96" s="172"/>
      <c r="I96" s="152"/>
      <c r="J96" s="153"/>
      <c r="K96" s="15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5"/>
      <c r="D97" s="194" t="str">
        <f>D4</f>
        <v>DEMONSTRATIVO DE CONTRATOS SERVIÇOS TERCEIRIZADOS</v>
      </c>
      <c r="E97" s="81"/>
      <c r="F97" s="190">
        <f>IF($F$4="","",$F$4)</f>
        <v>44743</v>
      </c>
      <c r="G97" s="189">
        <f>IF(G4=0,"",G4)</f>
        <v>2</v>
      </c>
      <c r="H97" s="172"/>
      <c r="I97" s="152"/>
      <c r="J97" s="153"/>
      <c r="K97" s="15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3"/>
      <c r="D98" s="192" t="str">
        <f>D5</f>
        <v>DEMONSTRATIVO DE RESULTADO CONTÁBIL - FINANCEIRO MENSAL</v>
      </c>
      <c r="E98" s="191"/>
      <c r="F98" s="190"/>
      <c r="G98" s="189"/>
      <c r="H98" s="172"/>
      <c r="I98" s="152"/>
      <c r="J98" s="153"/>
      <c r="K98" s="15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38" t="s">
        <v>92</v>
      </c>
      <c r="D99" s="188"/>
      <c r="E99" s="136" t="s">
        <v>91</v>
      </c>
      <c r="F99" s="187"/>
      <c r="G99" s="186"/>
      <c r="H99" s="172"/>
      <c r="I99" s="152"/>
      <c r="J99" s="153"/>
      <c r="K99" s="15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5" t="str">
        <f>IF(C7=0,"",C7)</f>
        <v xml:space="preserve">HECPI - AMBULATÓRIO </v>
      </c>
      <c r="D100" s="184"/>
      <c r="E100" s="183" t="str">
        <f>IF(E7=0,"",E7)</f>
        <v>ROBERTA MONTEIRO</v>
      </c>
      <c r="F100" s="99"/>
      <c r="G100" s="98"/>
      <c r="H100" s="172"/>
      <c r="I100" s="152"/>
      <c r="J100" s="153"/>
      <c r="K100" s="15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59" t="s">
        <v>272</v>
      </c>
      <c r="D101" s="158"/>
      <c r="E101" s="157"/>
      <c r="F101" s="26" t="s">
        <v>8</v>
      </c>
      <c r="G101" s="25"/>
      <c r="H101" s="172"/>
      <c r="I101" s="152"/>
      <c r="J101" s="153"/>
      <c r="K101" s="1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59" t="s">
        <v>271</v>
      </c>
      <c r="D102" s="158"/>
      <c r="E102" s="157"/>
      <c r="F102" s="26">
        <f>F103+F106+F107+F108+F116+F114+F115</f>
        <v>229998.65</v>
      </c>
      <c r="G102" s="25"/>
      <c r="H102" s="172"/>
      <c r="I102" s="152"/>
      <c r="J102" s="153"/>
      <c r="K102" s="15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A103" s="180" t="s">
        <v>270</v>
      </c>
      <c r="B103" s="3" t="s">
        <v>269</v>
      </c>
      <c r="C103" s="159" t="s">
        <v>268</v>
      </c>
      <c r="D103" s="158"/>
      <c r="E103" s="157"/>
      <c r="F103" s="26">
        <f>SUM(F104:G105)</f>
        <v>829.9</v>
      </c>
      <c r="G103" s="25"/>
      <c r="H103" s="172"/>
      <c r="I103" s="152"/>
      <c r="J103" s="153"/>
      <c r="K103" s="15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0" t="s">
        <v>267</v>
      </c>
      <c r="B104" s="3" t="s">
        <v>266</v>
      </c>
      <c r="C104" s="179" t="s">
        <v>265</v>
      </c>
      <c r="D104" s="178"/>
      <c r="E104" s="177"/>
      <c r="F104" s="31">
        <f>SUMIF('[1]TCE - ANEXO IV - Preencher'!$D:$D,'CONTÁBIL- FINANCEIRA '!A103,'[1]TCE - ANEXO IV - Preencher'!$N:$N)</f>
        <v>0</v>
      </c>
      <c r="G104" s="30"/>
      <c r="H104" s="57" t="s">
        <v>108</v>
      </c>
      <c r="I104" s="152"/>
      <c r="J104" s="153"/>
      <c r="K104" s="15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0" t="s">
        <v>264</v>
      </c>
      <c r="B105" s="3" t="s">
        <v>263</v>
      </c>
      <c r="C105" s="179" t="s">
        <v>262</v>
      </c>
      <c r="D105" s="178"/>
      <c r="E105" s="177"/>
      <c r="F105" s="31">
        <f>SUMIF('[1]TCE - ANEXO IV - Preencher'!$D:$D,'CONTÁBIL- FINANCEIRA '!A104,'[1]TCE - ANEXO IV - Preencher'!$N:$N)</f>
        <v>829.9</v>
      </c>
      <c r="G105" s="30"/>
      <c r="H105" s="57" t="s">
        <v>108</v>
      </c>
      <c r="I105" s="152"/>
      <c r="J105" s="153"/>
      <c r="K105" s="15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0" t="s">
        <v>261</v>
      </c>
      <c r="B106" s="3" t="s">
        <v>260</v>
      </c>
      <c r="C106" s="179" t="s">
        <v>259</v>
      </c>
      <c r="D106" s="178"/>
      <c r="E106" s="177"/>
      <c r="F106" s="31">
        <f>SUMIF('[1]TCE - ANEXO IV - Preencher'!$D:$D,'CONTÁBIL- FINANCEIRA '!A105,'[1]TCE - ANEXO IV - Preencher'!$N:$N)</f>
        <v>46040.480000000003</v>
      </c>
      <c r="G106" s="30"/>
      <c r="H106" s="57" t="s">
        <v>108</v>
      </c>
      <c r="I106" s="152"/>
      <c r="J106" s="153"/>
      <c r="K106" s="15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4"/>
      <c r="B107" s="3"/>
      <c r="C107" s="179" t="s">
        <v>258</v>
      </c>
      <c r="D107" s="178"/>
      <c r="E107" s="177"/>
      <c r="F107" s="31">
        <f>SUMIF('[1]TCE - ANEXO IV - Preencher'!$D:$D,'CONTÁBIL- FINANCEIRA '!A106,'[1]TCE - ANEXO IV - Preencher'!$N:$N)</f>
        <v>128720.3</v>
      </c>
      <c r="G107" s="30"/>
      <c r="H107" s="57" t="s">
        <v>108</v>
      </c>
      <c r="I107" s="152"/>
      <c r="J107" s="153"/>
      <c r="K107" s="15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A108" s="180" t="s">
        <v>257</v>
      </c>
      <c r="B108" s="3" t="s">
        <v>256</v>
      </c>
      <c r="C108" s="159" t="s">
        <v>255</v>
      </c>
      <c r="D108" s="158"/>
      <c r="E108" s="157"/>
      <c r="F108" s="26">
        <f>F109+F110+F111+F112+F113</f>
        <v>40030.450000000004</v>
      </c>
      <c r="G108" s="25"/>
      <c r="H108" s="172"/>
      <c r="I108" s="152"/>
      <c r="J108" s="153"/>
      <c r="K108" s="15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0" t="s">
        <v>254</v>
      </c>
      <c r="B109" s="3" t="s">
        <v>253</v>
      </c>
      <c r="C109" s="179" t="s">
        <v>252</v>
      </c>
      <c r="D109" s="178"/>
      <c r="E109" s="177"/>
      <c r="F109" s="31">
        <f>SUMIF('[1]TCE - ANEXO IV - Preencher'!$D:$D,'CONTÁBIL- FINANCEIRA '!A108,'[1]TCE - ANEXO IV - Preencher'!$N:$N)</f>
        <v>0</v>
      </c>
      <c r="G109" s="30"/>
      <c r="H109" s="57" t="s">
        <v>108</v>
      </c>
      <c r="I109" s="152"/>
      <c r="J109" s="153"/>
      <c r="K109" s="15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0" t="s">
        <v>251</v>
      </c>
      <c r="B110" s="3" t="s">
        <v>250</v>
      </c>
      <c r="C110" s="179" t="s">
        <v>249</v>
      </c>
      <c r="D110" s="178"/>
      <c r="E110" s="177"/>
      <c r="F110" s="31">
        <f>SUMIF('[1]TCE - ANEXO IV - Preencher'!$D:$D,'CONTÁBIL- FINANCEIRA '!A109,'[1]TCE - ANEXO IV - Preencher'!$N:$N)</f>
        <v>0</v>
      </c>
      <c r="G110" s="30"/>
      <c r="H110" s="57" t="s">
        <v>108</v>
      </c>
      <c r="I110" s="152"/>
      <c r="J110" s="153"/>
      <c r="K110" s="15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0" t="s">
        <v>248</v>
      </c>
      <c r="B111" s="3" t="s">
        <v>247</v>
      </c>
      <c r="C111" s="179" t="s">
        <v>246</v>
      </c>
      <c r="D111" s="178"/>
      <c r="E111" s="177"/>
      <c r="F111" s="31">
        <f>SUMIF('[1]TCE - ANEXO IV - Preencher'!$D:$D,'CONTÁBIL- FINANCEIRA '!A110,'[1]TCE - ANEXO IV - Preencher'!$N:$N)</f>
        <v>35743.270000000004</v>
      </c>
      <c r="G111" s="30"/>
      <c r="H111" s="57" t="s">
        <v>108</v>
      </c>
      <c r="I111" s="152"/>
      <c r="J111" s="153"/>
      <c r="K111" s="15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0" t="s">
        <v>245</v>
      </c>
      <c r="B112" s="3" t="s">
        <v>219</v>
      </c>
      <c r="C112" s="179" t="s">
        <v>244</v>
      </c>
      <c r="D112" s="178"/>
      <c r="E112" s="177"/>
      <c r="F112" s="31">
        <f>SUMIF('[1]TCE - ANEXO IV - Preencher'!$D:$D,'CONTÁBIL- FINANCEIRA '!A111,'[1]TCE - ANEXO IV - Preencher'!$N:$N)</f>
        <v>537.17999999999995</v>
      </c>
      <c r="G112" s="30"/>
      <c r="H112" s="57" t="s">
        <v>108</v>
      </c>
      <c r="I112" s="152"/>
      <c r="J112" s="153"/>
      <c r="K112" s="15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0" t="s">
        <v>243</v>
      </c>
      <c r="B113" s="3" t="s">
        <v>242</v>
      </c>
      <c r="C113" s="179" t="s">
        <v>241</v>
      </c>
      <c r="D113" s="178"/>
      <c r="E113" s="177"/>
      <c r="F113" s="31">
        <f>SUMIF('[1]TCE - ANEXO IV - Preencher'!$D:$D,'CONTÁBIL- FINANCEIRA '!A112,'[1]TCE - ANEXO IV - Preencher'!$N:$N)</f>
        <v>3750</v>
      </c>
      <c r="G113" s="30"/>
      <c r="H113" s="57" t="s">
        <v>108</v>
      </c>
      <c r="I113" s="152"/>
      <c r="J113" s="153"/>
      <c r="K113" s="15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0" t="s">
        <v>240</v>
      </c>
      <c r="B114" s="3" t="s">
        <v>239</v>
      </c>
      <c r="C114" s="179" t="s">
        <v>238</v>
      </c>
      <c r="D114" s="178"/>
      <c r="E114" s="177"/>
      <c r="F114" s="31">
        <f>SUMIF('[1]TCE - ANEXO IV - Preencher'!$D:$D,'CONTÁBIL- FINANCEIRA '!A113,'[1]TCE - ANEXO IV - Preencher'!$N:$N)</f>
        <v>9805.33</v>
      </c>
      <c r="G114" s="30"/>
      <c r="H114" s="57" t="s">
        <v>108</v>
      </c>
      <c r="I114" s="152"/>
      <c r="J114" s="153"/>
      <c r="K114" s="15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4"/>
      <c r="B115" s="3"/>
      <c r="C115" s="179" t="s">
        <v>237</v>
      </c>
      <c r="D115" s="178"/>
      <c r="E115" s="177"/>
      <c r="F115" s="31">
        <f>SUMIF('[1]TCE - ANEXO IV - Preencher'!$D:$D,'CONTÁBIL- FINANCEIRA '!A114,'[1]TCE - ANEXO IV - Preencher'!$N:$N)</f>
        <v>0</v>
      </c>
      <c r="G115" s="30"/>
      <c r="H115" s="57" t="s">
        <v>108</v>
      </c>
      <c r="I115" s="152"/>
      <c r="J115" s="153"/>
      <c r="K115" s="15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A116" s="4" t="s">
        <v>236</v>
      </c>
      <c r="B116" s="3" t="s">
        <v>154</v>
      </c>
      <c r="C116" s="159" t="s">
        <v>235</v>
      </c>
      <c r="D116" s="158"/>
      <c r="E116" s="157"/>
      <c r="F116" s="26">
        <f>F117+F118</f>
        <v>4572.1900000000005</v>
      </c>
      <c r="G116" s="25"/>
      <c r="H116" s="172"/>
      <c r="I116" s="152"/>
      <c r="J116" s="153"/>
      <c r="K116" s="15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180" t="s">
        <v>234</v>
      </c>
      <c r="B117" s="3" t="s">
        <v>164</v>
      </c>
      <c r="C117" s="179" t="s">
        <v>233</v>
      </c>
      <c r="D117" s="178"/>
      <c r="E117" s="177"/>
      <c r="F117" s="31">
        <f>SUMIF('[1]TCE - ANEXO IV - Preencher'!$D:$D,'CONTÁBIL- FINANCEIRA '!A116,'[1]TCE - ANEXO IV - Preencher'!$N:$N)</f>
        <v>0</v>
      </c>
      <c r="G117" s="30"/>
      <c r="H117" s="57" t="s">
        <v>108</v>
      </c>
      <c r="I117" s="152"/>
      <c r="J117" s="153"/>
      <c r="K117" s="15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4"/>
      <c r="B118" s="3"/>
      <c r="C118" s="179" t="s">
        <v>232</v>
      </c>
      <c r="D118" s="178"/>
      <c r="E118" s="177"/>
      <c r="F118" s="31">
        <f>SUMIF('[1]TCE - ANEXO IV - Preencher'!$D:$D,'CONTÁBIL- FINANCEIRA '!A117,'[1]TCE - ANEXO IV - Preencher'!$N:$N)</f>
        <v>4572.1900000000005</v>
      </c>
      <c r="G118" s="30"/>
      <c r="H118" s="57" t="s">
        <v>108</v>
      </c>
      <c r="I118" s="152"/>
      <c r="J118" s="153"/>
      <c r="K118" s="15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59" t="s">
        <v>231</v>
      </c>
      <c r="D119" s="158"/>
      <c r="E119" s="157"/>
      <c r="F119" s="26">
        <f>F120+F135+F139</f>
        <v>921905.26</v>
      </c>
      <c r="G119" s="25"/>
      <c r="H119" s="173"/>
      <c r="I119" s="152"/>
      <c r="J119" s="153"/>
      <c r="K119" s="15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59" t="s">
        <v>230</v>
      </c>
      <c r="D120" s="158"/>
      <c r="E120" s="157"/>
      <c r="F120" s="26">
        <f>F121+F128+F132</f>
        <v>537461.14</v>
      </c>
      <c r="G120" s="25"/>
      <c r="H120" s="172"/>
      <c r="I120" s="152"/>
      <c r="J120" s="153"/>
      <c r="K120" s="15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A121" s="180" t="s">
        <v>229</v>
      </c>
      <c r="B121" s="3" t="s">
        <v>196</v>
      </c>
      <c r="C121" s="159" t="s">
        <v>228</v>
      </c>
      <c r="D121" s="158"/>
      <c r="E121" s="157"/>
      <c r="F121" s="26">
        <f>SUM(F122:G127)</f>
        <v>537023.74</v>
      </c>
      <c r="G121" s="25"/>
      <c r="H121" s="172"/>
      <c r="I121" s="152"/>
      <c r="J121" s="153"/>
      <c r="K121" s="15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0" t="s">
        <v>227</v>
      </c>
      <c r="B122" s="3" t="s">
        <v>173</v>
      </c>
      <c r="C122" s="179" t="s">
        <v>226</v>
      </c>
      <c r="D122" s="178"/>
      <c r="E122" s="177"/>
      <c r="F122" s="31">
        <f>SUMIF('[1]TCE - ANEXO IV - Preencher'!$D:$D,'CONTÁBIL- FINANCEIRA '!A121,'[1]TCE - ANEXO IV - Preencher'!$N:$N)</f>
        <v>401687.37</v>
      </c>
      <c r="G122" s="30"/>
      <c r="H122" s="57" t="s">
        <v>108</v>
      </c>
      <c r="I122" s="152"/>
      <c r="J122" s="153"/>
      <c r="K122" s="15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0" t="s">
        <v>225</v>
      </c>
      <c r="B123" s="3" t="s">
        <v>196</v>
      </c>
      <c r="C123" s="179" t="s">
        <v>224</v>
      </c>
      <c r="D123" s="178"/>
      <c r="E123" s="177"/>
      <c r="F123" s="31">
        <f>SUMIF('[1]TCE - ANEXO IV - Preencher'!$D:$D,'CONTÁBIL- FINANCEIRA '!A122,'[1]TCE - ANEXO IV - Preencher'!$N:$N)</f>
        <v>0</v>
      </c>
      <c r="G123" s="30"/>
      <c r="H123" s="57" t="s">
        <v>108</v>
      </c>
      <c r="I123" s="152"/>
      <c r="J123" s="153"/>
      <c r="K123" s="15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0" t="s">
        <v>223</v>
      </c>
      <c r="B124" s="3" t="s">
        <v>222</v>
      </c>
      <c r="C124" s="179" t="s">
        <v>221</v>
      </c>
      <c r="D124" s="178"/>
      <c r="E124" s="177"/>
      <c r="F124" s="31">
        <f>SUMIF('[1]TCE - ANEXO IV - Preencher'!$D:$D,'CONTÁBIL- FINANCEIRA '!A123,'[1]TCE - ANEXO IV - Preencher'!$N:$N)</f>
        <v>128456.37</v>
      </c>
      <c r="G124" s="30"/>
      <c r="H124" s="57" t="s">
        <v>108</v>
      </c>
      <c r="I124" s="152"/>
      <c r="J124" s="153"/>
      <c r="K124" s="15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0" t="s">
        <v>220</v>
      </c>
      <c r="B125" s="3" t="s">
        <v>219</v>
      </c>
      <c r="C125" s="179" t="s">
        <v>218</v>
      </c>
      <c r="D125" s="178"/>
      <c r="E125" s="177"/>
      <c r="F125" s="31">
        <f>SUMIF('[1]TCE - ANEXO IV - Preencher'!$D:$D,'CONTÁBIL- FINANCEIRA '!A124,'[1]TCE - ANEXO IV - Preencher'!$N:$N)</f>
        <v>0</v>
      </c>
      <c r="G125" s="30"/>
      <c r="H125" s="57" t="s">
        <v>108</v>
      </c>
      <c r="I125" s="152"/>
      <c r="J125" s="153"/>
      <c r="K125" s="15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0" t="s">
        <v>217</v>
      </c>
      <c r="B126" s="3" t="s">
        <v>164</v>
      </c>
      <c r="C126" s="179" t="s">
        <v>216</v>
      </c>
      <c r="D126" s="178"/>
      <c r="E126" s="177"/>
      <c r="F126" s="31">
        <f>SUMIF('[1]TCE - ANEXO IV - Preencher'!$D:$D,'CONTÁBIL- FINANCEIRA '!A125,'[1]TCE - ANEXO IV - Preencher'!$N:$N)</f>
        <v>6880</v>
      </c>
      <c r="G126" s="30"/>
      <c r="H126" s="57" t="s">
        <v>108</v>
      </c>
      <c r="I126" s="152"/>
      <c r="J126" s="153"/>
      <c r="K126" s="15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4"/>
      <c r="B127" s="3"/>
      <c r="C127" s="179" t="s">
        <v>215</v>
      </c>
      <c r="D127" s="178"/>
      <c r="E127" s="177"/>
      <c r="F127" s="31">
        <f>SUMIF('[1]TCE - ANEXO IV - Preencher'!$D:$D,'CONTÁBIL- FINANCEIRA '!A126,'[1]TCE - ANEXO IV - Preencher'!$N:$N)</f>
        <v>0</v>
      </c>
      <c r="G127" s="30"/>
      <c r="H127" s="57" t="s">
        <v>108</v>
      </c>
      <c r="I127" s="152"/>
      <c r="J127" s="153"/>
      <c r="K127" s="15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A128" s="180" t="s">
        <v>214</v>
      </c>
      <c r="B128" s="3" t="s">
        <v>199</v>
      </c>
      <c r="C128" s="159" t="s">
        <v>213</v>
      </c>
      <c r="D128" s="158"/>
      <c r="E128" s="157"/>
      <c r="F128" s="26">
        <f>SUM(F129:G131)</f>
        <v>437.4</v>
      </c>
      <c r="G128" s="25"/>
      <c r="H128" s="172"/>
      <c r="I128" s="152"/>
      <c r="J128" s="153"/>
      <c r="K128" s="15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4" t="s">
        <v>212</v>
      </c>
      <c r="B129" s="3" t="s">
        <v>160</v>
      </c>
      <c r="C129" s="179" t="s">
        <v>211</v>
      </c>
      <c r="D129" s="178"/>
      <c r="E129" s="177"/>
      <c r="F129" s="31">
        <f>IF('[1]RPA - Preencher'!K2='[1]TCE - ANEXO IV - Preencher'!Q58,'[1]RPA - Preencher'!K2,0)</f>
        <v>0</v>
      </c>
      <c r="G129" s="30"/>
      <c r="H129" s="57" t="s">
        <v>151</v>
      </c>
      <c r="I129" s="152"/>
      <c r="J129" s="153"/>
      <c r="K129" s="15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210</v>
      </c>
      <c r="B130" s="3" t="s">
        <v>199</v>
      </c>
      <c r="C130" s="179" t="s">
        <v>209</v>
      </c>
      <c r="D130" s="178"/>
      <c r="E130" s="177"/>
      <c r="F130" s="31">
        <f>IF('[1]RPA - Preencher'!K3='[1]TCE - ANEXO IV - Preencher'!Q59,'[1]RPA - Preencher'!K3,0)</f>
        <v>437.4</v>
      </c>
      <c r="G130" s="30"/>
      <c r="H130" s="57" t="s">
        <v>151</v>
      </c>
      <c r="I130" s="152"/>
      <c r="J130" s="153"/>
      <c r="K130" s="15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/>
      <c r="B131" s="3"/>
      <c r="C131" s="179" t="s">
        <v>208</v>
      </c>
      <c r="D131" s="178"/>
      <c r="E131" s="177"/>
      <c r="F131" s="31">
        <f>IF('[1]RPA - Preencher'!K4='[1]TCE - ANEXO IV - Preencher'!Q60,'[1]RPA - Preencher'!K4,0)</f>
        <v>0</v>
      </c>
      <c r="G131" s="30"/>
      <c r="H131" s="57" t="s">
        <v>151</v>
      </c>
      <c r="I131" s="152"/>
      <c r="J131" s="153"/>
      <c r="K131" s="15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A132" s="180" t="s">
        <v>207</v>
      </c>
      <c r="B132" s="3" t="s">
        <v>196</v>
      </c>
      <c r="C132" s="159" t="s">
        <v>206</v>
      </c>
      <c r="D132" s="158"/>
      <c r="E132" s="157"/>
      <c r="F132" s="26">
        <f>F133+F134</f>
        <v>0</v>
      </c>
      <c r="G132" s="25"/>
      <c r="H132" s="172"/>
      <c r="I132" s="152"/>
      <c r="J132" s="153"/>
      <c r="K132" s="15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0" t="s">
        <v>205</v>
      </c>
      <c r="B133" s="3" t="s">
        <v>196</v>
      </c>
      <c r="C133" s="179" t="s">
        <v>204</v>
      </c>
      <c r="D133" s="178"/>
      <c r="E133" s="177"/>
      <c r="F133" s="31">
        <f>SUMIF('[1]TCE - ANEXO IV - Preencher'!$D:$D,'CONTÁBIL- FINANCEIRA '!A132,'[1]TCE - ANEXO IV - Preencher'!$N:$N)</f>
        <v>0</v>
      </c>
      <c r="G133" s="30"/>
      <c r="H133" s="57" t="s">
        <v>108</v>
      </c>
      <c r="I133" s="152"/>
      <c r="J133" s="153"/>
      <c r="K133" s="15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4"/>
      <c r="B134" s="3"/>
      <c r="C134" s="179" t="s">
        <v>203</v>
      </c>
      <c r="D134" s="178"/>
      <c r="E134" s="177"/>
      <c r="F134" s="31">
        <f>SUMIF('[1]TCE - ANEXO IV - Preencher'!$D:$D,'CONTÁBIL- FINANCEIRA '!A133,'[1]TCE - ANEXO IV - Preencher'!$N:$N)</f>
        <v>0</v>
      </c>
      <c r="G134" s="30"/>
      <c r="H134" s="57" t="s">
        <v>108</v>
      </c>
      <c r="I134" s="152"/>
      <c r="J134" s="153"/>
      <c r="K134" s="15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A135" s="180" t="s">
        <v>202</v>
      </c>
      <c r="B135" s="3" t="s">
        <v>196</v>
      </c>
      <c r="C135" s="159" t="s">
        <v>201</v>
      </c>
      <c r="D135" s="158"/>
      <c r="E135" s="157"/>
      <c r="F135" s="26">
        <f>SUM(F136:F138)</f>
        <v>0</v>
      </c>
      <c r="G135" s="25"/>
      <c r="H135" s="172"/>
      <c r="I135" s="152"/>
      <c r="J135" s="153"/>
      <c r="K135" s="15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4" t="s">
        <v>200</v>
      </c>
      <c r="B136" s="3" t="s">
        <v>199</v>
      </c>
      <c r="C136" s="179" t="s">
        <v>198</v>
      </c>
      <c r="D136" s="178"/>
      <c r="E136" s="177"/>
      <c r="F136" s="31">
        <f>SUMIF('[1]TCE - ANEXO IV - Preencher'!$D:$D,'CONTÁBIL- FINANCEIRA '!A135,'[1]TCE - ANEXO IV - Preencher'!$N:$N)</f>
        <v>0</v>
      </c>
      <c r="G136" s="30"/>
      <c r="H136" s="57" t="s">
        <v>108</v>
      </c>
      <c r="I136" s="152"/>
      <c r="J136" s="153"/>
      <c r="K136" s="15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180" t="s">
        <v>197</v>
      </c>
      <c r="B137" s="3" t="s">
        <v>196</v>
      </c>
      <c r="C137" s="179" t="s">
        <v>195</v>
      </c>
      <c r="D137" s="178"/>
      <c r="E137" s="177"/>
      <c r="F137" s="31">
        <f>'[1]RPA - Preencher'!K5</f>
        <v>0</v>
      </c>
      <c r="G137" s="30"/>
      <c r="H137" s="57" t="s">
        <v>151</v>
      </c>
      <c r="I137" s="152"/>
      <c r="J137" s="153"/>
      <c r="K137" s="15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4"/>
      <c r="B138" s="3"/>
      <c r="C138" s="179" t="s">
        <v>194</v>
      </c>
      <c r="D138" s="178"/>
      <c r="E138" s="177"/>
      <c r="F138" s="31">
        <f>SUMIF('[1]TCE - ANEXO IV - Preencher'!$D:$D,'CONTÁBIL- FINANCEIRA '!A137,'[1]TCE - ANEXO IV - Preencher'!$N:$N)</f>
        <v>0</v>
      </c>
      <c r="G138" s="30"/>
      <c r="H138" s="57" t="s">
        <v>108</v>
      </c>
      <c r="I138" s="152"/>
      <c r="J138" s="153"/>
      <c r="K138" s="15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59" t="s">
        <v>193</v>
      </c>
      <c r="D139" s="158"/>
      <c r="E139" s="157"/>
      <c r="F139" s="26">
        <f>F140+F153</f>
        <v>384444.12000000005</v>
      </c>
      <c r="G139" s="25"/>
      <c r="H139" s="181"/>
      <c r="I139" s="152"/>
      <c r="J139" s="153"/>
      <c r="K139" s="15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59" t="s">
        <v>192</v>
      </c>
      <c r="D140" s="158"/>
      <c r="E140" s="157"/>
      <c r="F140" s="26">
        <f>F141+SUM(F145:F152)</f>
        <v>384444.12000000005</v>
      </c>
      <c r="G140" s="25"/>
      <c r="H140" s="182"/>
      <c r="I140" s="152"/>
      <c r="J140" s="153"/>
      <c r="K140" s="15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A141" s="180" t="s">
        <v>191</v>
      </c>
      <c r="B141" s="3" t="s">
        <v>186</v>
      </c>
      <c r="C141" s="159" t="s">
        <v>190</v>
      </c>
      <c r="D141" s="158"/>
      <c r="E141" s="157"/>
      <c r="F141" s="26">
        <f>F142+F143+F144</f>
        <v>25725.93</v>
      </c>
      <c r="G141" s="25"/>
      <c r="H141" s="181"/>
      <c r="I141" s="152"/>
      <c r="J141" s="153"/>
      <c r="K141" s="15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0" t="s">
        <v>189</v>
      </c>
      <c r="B142" s="3" t="s">
        <v>186</v>
      </c>
      <c r="C142" s="179" t="s">
        <v>188</v>
      </c>
      <c r="D142" s="178"/>
      <c r="E142" s="177"/>
      <c r="F142" s="31">
        <f>SUMIF('[1]TCE - ANEXO IV - Preencher'!$D:$D,'CONTÁBIL- FINANCEIRA '!A141,'[1]TCE - ANEXO IV - Preencher'!$N:$N)</f>
        <v>25725.93</v>
      </c>
      <c r="G142" s="30"/>
      <c r="H142" s="57" t="s">
        <v>108</v>
      </c>
      <c r="I142" s="152"/>
      <c r="J142" s="153"/>
      <c r="K142" s="15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0" t="s">
        <v>187</v>
      </c>
      <c r="B143" s="3" t="s">
        <v>186</v>
      </c>
      <c r="C143" s="179" t="s">
        <v>185</v>
      </c>
      <c r="D143" s="178"/>
      <c r="E143" s="177"/>
      <c r="F143" s="31">
        <f>SUMIF('[1]TCE - ANEXO IV - Preencher'!$D:$D,'CONTÁBIL- FINANCEIRA '!A142,'[1]TCE - ANEXO IV - Preencher'!$N:$N)</f>
        <v>0</v>
      </c>
      <c r="G143" s="30"/>
      <c r="H143" s="57" t="s">
        <v>108</v>
      </c>
      <c r="I143" s="152"/>
      <c r="J143" s="153"/>
      <c r="K143" s="15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0" t="s">
        <v>184</v>
      </c>
      <c r="B144" s="3" t="s">
        <v>170</v>
      </c>
      <c r="C144" s="179" t="s">
        <v>183</v>
      </c>
      <c r="D144" s="178"/>
      <c r="E144" s="177"/>
      <c r="F144" s="31">
        <f>SUMIF('[1]TCE - ANEXO IV - Preencher'!$D:$D,'CONTÁBIL- FINANCEIRA '!A143,'[1]TCE - ANEXO IV - Preencher'!$N:$N)</f>
        <v>0</v>
      </c>
      <c r="G144" s="30"/>
      <c r="H144" s="57" t="s">
        <v>108</v>
      </c>
      <c r="I144" s="152"/>
      <c r="J144" s="153"/>
      <c r="K144" s="15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0" t="s">
        <v>182</v>
      </c>
      <c r="B145" s="3" t="s">
        <v>181</v>
      </c>
      <c r="C145" s="179" t="s">
        <v>180</v>
      </c>
      <c r="D145" s="178"/>
      <c r="E145" s="177"/>
      <c r="F145" s="31">
        <f>SUMIF('[1]TCE - ANEXO IV - Preencher'!$D:$D,'CONTÁBIL- FINANCEIRA '!A144,'[1]TCE - ANEXO IV - Preencher'!$N:$N)</f>
        <v>5518.83</v>
      </c>
      <c r="G145" s="30"/>
      <c r="H145" s="57" t="s">
        <v>108</v>
      </c>
      <c r="I145" s="152"/>
      <c r="J145" s="153"/>
      <c r="K145" s="15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0" t="s">
        <v>179</v>
      </c>
      <c r="B146" s="3" t="s">
        <v>178</v>
      </c>
      <c r="C146" s="179" t="s">
        <v>177</v>
      </c>
      <c r="D146" s="178"/>
      <c r="E146" s="177"/>
      <c r="F146" s="31">
        <f>SUMIF('[1]TCE - ANEXO IV - Preencher'!$D:$D,'CONTÁBIL- FINANCEIRA '!A145,'[1]TCE - ANEXO IV - Preencher'!$N:$N)</f>
        <v>64069.8</v>
      </c>
      <c r="G146" s="30"/>
      <c r="H146" s="57" t="s">
        <v>108</v>
      </c>
      <c r="I146" s="152"/>
      <c r="J146" s="153"/>
      <c r="K146" s="15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0" t="s">
        <v>176</v>
      </c>
      <c r="B147" s="3" t="s">
        <v>164</v>
      </c>
      <c r="C147" s="179" t="s">
        <v>175</v>
      </c>
      <c r="D147" s="178"/>
      <c r="E147" s="177"/>
      <c r="F147" s="31">
        <f>SUMIF('[1]TCE - ANEXO IV - Preencher'!$D:$D,'CONTÁBIL- FINANCEIRA '!A146,'[1]TCE - ANEXO IV - Preencher'!$N:$N)</f>
        <v>74302.02</v>
      </c>
      <c r="G147" s="30"/>
      <c r="H147" s="57" t="s">
        <v>108</v>
      </c>
      <c r="I147" s="152"/>
      <c r="J147" s="153"/>
      <c r="K147" s="15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0" t="s">
        <v>174</v>
      </c>
      <c r="B148" s="3" t="s">
        <v>173</v>
      </c>
      <c r="C148" s="179" t="s">
        <v>172</v>
      </c>
      <c r="D148" s="178"/>
      <c r="E148" s="177"/>
      <c r="F148" s="31">
        <f>SUMIF('[1]TCE - ANEXO IV - Preencher'!$D:$D,'CONTÁBIL- FINANCEIRA '!A147,'[1]TCE - ANEXO IV - Preencher'!$N:$N)</f>
        <v>16070</v>
      </c>
      <c r="G148" s="30"/>
      <c r="H148" s="57" t="s">
        <v>108</v>
      </c>
      <c r="I148" s="152"/>
      <c r="J148" s="153"/>
      <c r="K148" s="15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0" t="s">
        <v>171</v>
      </c>
      <c r="B149" s="3" t="s">
        <v>170</v>
      </c>
      <c r="C149" s="179" t="s">
        <v>169</v>
      </c>
      <c r="D149" s="178"/>
      <c r="E149" s="177"/>
      <c r="F149" s="31">
        <f>SUMIF('[1]TCE - ANEXO IV - Preencher'!$D:$D,'CONTÁBIL- FINANCEIRA '!A148,'[1]TCE - ANEXO IV - Preencher'!$N:$N)</f>
        <v>4400</v>
      </c>
      <c r="G149" s="30"/>
      <c r="H149" s="57" t="s">
        <v>108</v>
      </c>
      <c r="I149" s="152"/>
      <c r="J149" s="153"/>
      <c r="K149" s="15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0" t="s">
        <v>168</v>
      </c>
      <c r="B150" s="3" t="s">
        <v>167</v>
      </c>
      <c r="C150" s="179" t="s">
        <v>166</v>
      </c>
      <c r="D150" s="178"/>
      <c r="E150" s="177"/>
      <c r="F150" s="31">
        <f>SUMIF('[1]TCE - ANEXO IV - Preencher'!$D:$D,'CONTÁBIL- FINANCEIRA '!A149,'[1]TCE - ANEXO IV - Preencher'!$N:$N)</f>
        <v>745</v>
      </c>
      <c r="G150" s="30"/>
      <c r="H150" s="57" t="s">
        <v>108</v>
      </c>
      <c r="I150" s="152"/>
      <c r="J150" s="153"/>
      <c r="K150" s="15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0" t="s">
        <v>165</v>
      </c>
      <c r="B151" s="3" t="s">
        <v>164</v>
      </c>
      <c r="C151" s="179" t="s">
        <v>163</v>
      </c>
      <c r="D151" s="178"/>
      <c r="E151" s="177"/>
      <c r="F151" s="31">
        <f>SUMIF('[1]TCE - ANEXO IV - Preencher'!$D:$D,'CONTÁBIL- FINANCEIRA '!A150,'[1]TCE - ANEXO IV - Preencher'!$N:$N)</f>
        <v>187432.54</v>
      </c>
      <c r="G151" s="30"/>
      <c r="H151" s="57" t="s">
        <v>108</v>
      </c>
      <c r="I151" s="152"/>
      <c r="J151" s="153"/>
      <c r="K151" s="15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4"/>
      <c r="B152" s="3"/>
      <c r="C152" s="179" t="s">
        <v>162</v>
      </c>
      <c r="D152" s="178"/>
      <c r="E152" s="177"/>
      <c r="F152" s="31">
        <f>SUMIF('[1]TCE - ANEXO IV - Preencher'!$D:$D,'CONTÁBIL- FINANCEIRA '!A151,'[1]TCE - ANEXO IV - Preencher'!$N:$N)</f>
        <v>6180</v>
      </c>
      <c r="G152" s="30"/>
      <c r="H152" s="57" t="s">
        <v>108</v>
      </c>
      <c r="I152" s="152"/>
      <c r="J152" s="153"/>
      <c r="K152" s="15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A153" s="4" t="s">
        <v>161</v>
      </c>
      <c r="B153" s="3" t="s">
        <v>160</v>
      </c>
      <c r="C153" s="159" t="s">
        <v>159</v>
      </c>
      <c r="D153" s="158"/>
      <c r="E153" s="157"/>
      <c r="F153" s="26">
        <f>SUM(F154:G156)</f>
        <v>0</v>
      </c>
      <c r="G153" s="25"/>
      <c r="H153" s="57"/>
      <c r="I153" s="152"/>
      <c r="J153" s="153"/>
      <c r="K153" s="15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158</v>
      </c>
      <c r="B154" s="3" t="s">
        <v>157</v>
      </c>
      <c r="C154" s="179" t="s">
        <v>156</v>
      </c>
      <c r="D154" s="178"/>
      <c r="E154" s="177"/>
      <c r="F154" s="31">
        <f>'[1]RPA - Preencher'!K6</f>
        <v>0</v>
      </c>
      <c r="G154" s="30"/>
      <c r="H154" s="57" t="s">
        <v>151</v>
      </c>
      <c r="I154" s="152"/>
      <c r="J154" s="153"/>
      <c r="K154" s="15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155</v>
      </c>
      <c r="B155" s="3" t="s">
        <v>154</v>
      </c>
      <c r="C155" s="179" t="s">
        <v>153</v>
      </c>
      <c r="D155" s="178"/>
      <c r="E155" s="177"/>
      <c r="F155" s="31">
        <f>'[1]RPA - Preencher'!K7</f>
        <v>0</v>
      </c>
      <c r="G155" s="30"/>
      <c r="H155" s="57" t="s">
        <v>151</v>
      </c>
      <c r="I155" s="152"/>
      <c r="J155" s="153"/>
      <c r="K155" s="15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/>
      <c r="B156" s="3"/>
      <c r="C156" s="179" t="s">
        <v>152</v>
      </c>
      <c r="D156" s="178"/>
      <c r="E156" s="177"/>
      <c r="F156" s="31">
        <f>'[1]RPA - Preencher'!K8</f>
        <v>0</v>
      </c>
      <c r="G156" s="30"/>
      <c r="H156" s="57" t="s">
        <v>151</v>
      </c>
      <c r="I156" s="152"/>
      <c r="J156" s="153"/>
      <c r="K156" s="15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59" t="s">
        <v>150</v>
      </c>
      <c r="D157" s="158"/>
      <c r="E157" s="157"/>
      <c r="F157" s="26">
        <f>F158+F165</f>
        <v>126132.03</v>
      </c>
      <c r="G157" s="25"/>
      <c r="H157" s="172"/>
      <c r="I157" s="152"/>
      <c r="J157" s="153"/>
      <c r="K157" s="15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59" t="s">
        <v>149</v>
      </c>
      <c r="D158" s="158"/>
      <c r="E158" s="157"/>
      <c r="F158" s="26">
        <f>F159+F163+F164</f>
        <v>3634.9</v>
      </c>
      <c r="G158" s="25"/>
      <c r="H158" s="172"/>
      <c r="I158" s="152"/>
      <c r="J158" s="153"/>
      <c r="K158" s="15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A159" s="4" t="s">
        <v>148</v>
      </c>
      <c r="B159" s="3" t="s">
        <v>143</v>
      </c>
      <c r="C159" s="159" t="s">
        <v>147</v>
      </c>
      <c r="D159" s="158"/>
      <c r="E159" s="157"/>
      <c r="F159" s="26">
        <f>SUM(F160:G162)</f>
        <v>0</v>
      </c>
      <c r="G159" s="25"/>
      <c r="H159" s="172"/>
      <c r="I159" s="152"/>
      <c r="J159" s="153"/>
      <c r="K159" s="15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146</v>
      </c>
      <c r="B160" s="3" t="s">
        <v>143</v>
      </c>
      <c r="C160" s="179" t="s">
        <v>145</v>
      </c>
      <c r="D160" s="178"/>
      <c r="E160" s="177"/>
      <c r="F160" s="31">
        <f>SUMIF('[1]TCE - ANEXO IV - Preencher'!$D:$D,'CONTÁBIL- FINANCEIRA '!A159,'[1]TCE - ANEXO IV - Preencher'!$N:$N)</f>
        <v>0</v>
      </c>
      <c r="G160" s="30"/>
      <c r="H160" s="57" t="s">
        <v>108</v>
      </c>
      <c r="I160" s="152"/>
      <c r="J160" s="153"/>
      <c r="K160" s="15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144</v>
      </c>
      <c r="B161" s="3" t="s">
        <v>143</v>
      </c>
      <c r="C161" s="179" t="s">
        <v>142</v>
      </c>
      <c r="D161" s="178"/>
      <c r="E161" s="177"/>
      <c r="F161" s="31">
        <f>SUMIF('[1]TCE - ANEXO IV - Preencher'!$D:$D,'CONTÁBIL- FINANCEIRA '!A160,'[1]TCE - ANEXO IV - Preencher'!$N:$N)</f>
        <v>0</v>
      </c>
      <c r="G161" s="30"/>
      <c r="H161" s="57" t="s">
        <v>108</v>
      </c>
      <c r="I161" s="152"/>
      <c r="J161" s="153"/>
      <c r="K161" s="15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141</v>
      </c>
      <c r="B162" s="3" t="s">
        <v>140</v>
      </c>
      <c r="C162" s="179" t="s">
        <v>139</v>
      </c>
      <c r="D162" s="178"/>
      <c r="E162" s="177"/>
      <c r="F162" s="31">
        <f>SUMIF('[1]TCE - ANEXO IV - Preencher'!$D:$D,'CONTÁBIL- FINANCEIRA '!A161,'[1]TCE - ANEXO IV - Preencher'!$N:$N)</f>
        <v>0</v>
      </c>
      <c r="G162" s="30"/>
      <c r="H162" s="57" t="s">
        <v>108</v>
      </c>
      <c r="I162" s="152"/>
      <c r="J162" s="153"/>
      <c r="K162" s="15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138</v>
      </c>
      <c r="B163" s="3" t="s">
        <v>137</v>
      </c>
      <c r="C163" s="179" t="s">
        <v>136</v>
      </c>
      <c r="D163" s="178"/>
      <c r="E163" s="177"/>
      <c r="F163" s="31">
        <f>SUMIF('[1]TCE - ANEXO IV - Preencher'!$D:$D,'CONTÁBIL- FINANCEIRA '!A162,'[1]TCE - ANEXO IV - Preencher'!$N:$N)</f>
        <v>0</v>
      </c>
      <c r="G163" s="30"/>
      <c r="H163" s="57" t="s">
        <v>108</v>
      </c>
      <c r="I163" s="152"/>
      <c r="J163" s="153"/>
      <c r="K163" s="15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/>
      <c r="B164" s="3"/>
      <c r="C164" s="179" t="s">
        <v>135</v>
      </c>
      <c r="D164" s="178"/>
      <c r="E164" s="177"/>
      <c r="F164" s="31">
        <f>SUMIF('[1]TCE - ANEXO IV - Preencher'!$D:$D,'CONTÁBIL- FINANCEIRA '!A163,'[1]TCE - ANEXO IV - Preencher'!$N:$N)</f>
        <v>3634.9</v>
      </c>
      <c r="G164" s="30"/>
      <c r="H164" s="57" t="s">
        <v>108</v>
      </c>
      <c r="I164" s="152"/>
      <c r="J164" s="153"/>
      <c r="K164" s="15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59" t="s">
        <v>134</v>
      </c>
      <c r="D165" s="158"/>
      <c r="E165" s="157"/>
      <c r="F165" s="26">
        <f>F166+F171+F172+F173</f>
        <v>122497.13</v>
      </c>
      <c r="G165" s="25"/>
      <c r="H165" s="172"/>
      <c r="I165" s="152"/>
      <c r="J165" s="153"/>
      <c r="K165" s="15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A166" s="180" t="s">
        <v>133</v>
      </c>
      <c r="B166" s="3" t="s">
        <v>126</v>
      </c>
      <c r="C166" s="159" t="s">
        <v>132</v>
      </c>
      <c r="D166" s="158"/>
      <c r="E166" s="157"/>
      <c r="F166" s="26">
        <f>SUM(F167:G170)</f>
        <v>121687.13</v>
      </c>
      <c r="G166" s="25"/>
      <c r="H166" s="172"/>
      <c r="I166" s="152"/>
      <c r="J166" s="153"/>
      <c r="K166" s="15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0" t="s">
        <v>131</v>
      </c>
      <c r="B167" s="3" t="s">
        <v>126</v>
      </c>
      <c r="C167" s="179" t="s">
        <v>130</v>
      </c>
      <c r="D167" s="178"/>
      <c r="E167" s="177"/>
      <c r="F167" s="31">
        <f>SUMIF('[1]TCE - ANEXO IV - Preencher'!$D:$D,'CONTÁBIL- FINANCEIRA '!A166,'[1]TCE - ANEXO IV - Preencher'!$N:$N)</f>
        <v>82457.13</v>
      </c>
      <c r="G167" s="30"/>
      <c r="H167" s="57" t="s">
        <v>108</v>
      </c>
      <c r="I167" s="152"/>
      <c r="J167" s="153"/>
      <c r="K167" s="15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0" t="s">
        <v>129</v>
      </c>
      <c r="B168" s="3" t="s">
        <v>126</v>
      </c>
      <c r="C168" s="179" t="s">
        <v>128</v>
      </c>
      <c r="D168" s="178"/>
      <c r="E168" s="177"/>
      <c r="F168" s="31">
        <f>SUMIF('[1]TCE - ANEXO IV - Preencher'!$D:$D,'CONTÁBIL- FINANCEIRA '!A167,'[1]TCE - ANEXO IV - Preencher'!$N:$N)</f>
        <v>0</v>
      </c>
      <c r="G168" s="30"/>
      <c r="H168" s="57" t="s">
        <v>108</v>
      </c>
      <c r="I168" s="152"/>
      <c r="J168" s="153"/>
      <c r="K168" s="15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0" t="s">
        <v>127</v>
      </c>
      <c r="B169" s="3" t="s">
        <v>126</v>
      </c>
      <c r="C169" s="179" t="s">
        <v>125</v>
      </c>
      <c r="D169" s="178"/>
      <c r="E169" s="177"/>
      <c r="F169" s="31">
        <f>SUMIF('[1]TCE - ANEXO IV - Preencher'!$D:$D,'CONTÁBIL- FINANCEIRA '!A168,'[1]TCE - ANEXO IV - Preencher'!$N:$N)</f>
        <v>0</v>
      </c>
      <c r="G169" s="30"/>
      <c r="H169" s="57" t="s">
        <v>108</v>
      </c>
      <c r="I169" s="152"/>
      <c r="J169" s="153"/>
      <c r="K169" s="15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0" t="s">
        <v>124</v>
      </c>
      <c r="B170" s="3" t="s">
        <v>123</v>
      </c>
      <c r="C170" s="179" t="s">
        <v>122</v>
      </c>
      <c r="D170" s="178"/>
      <c r="E170" s="177"/>
      <c r="F170" s="31">
        <f>SUMIF('[1]TCE - ANEXO IV - Preencher'!$D:$D,'CONTÁBIL- FINANCEIRA '!A169,'[1]TCE - ANEXO IV - Preencher'!$N:$N)</f>
        <v>39230</v>
      </c>
      <c r="G170" s="30"/>
      <c r="H170" s="57" t="s">
        <v>108</v>
      </c>
      <c r="I170" s="152"/>
      <c r="J170" s="153"/>
      <c r="K170" s="15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0" t="s">
        <v>121</v>
      </c>
      <c r="B171" s="3" t="s">
        <v>120</v>
      </c>
      <c r="C171" s="179" t="s">
        <v>119</v>
      </c>
      <c r="D171" s="178"/>
      <c r="E171" s="177"/>
      <c r="F171" s="31">
        <f>SUMIF('[1]TCE - ANEXO IV - Preencher'!$D:$D,'CONTÁBIL- FINANCEIRA '!A170,'[1]TCE - ANEXO IV - Preencher'!$N:$N)</f>
        <v>0</v>
      </c>
      <c r="G171" s="30"/>
      <c r="H171" s="57" t="s">
        <v>108</v>
      </c>
      <c r="I171" s="152"/>
      <c r="J171" s="153"/>
      <c r="K171" s="15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0" t="s">
        <v>118</v>
      </c>
      <c r="B172" s="3" t="s">
        <v>117</v>
      </c>
      <c r="C172" s="179" t="s">
        <v>116</v>
      </c>
      <c r="D172" s="178"/>
      <c r="E172" s="177"/>
      <c r="F172" s="31">
        <f>SUMIF('[1]TCE - ANEXO IV - Preencher'!$D:$D,'CONTÁBIL- FINANCEIRA '!A171,'[1]TCE - ANEXO IV - Preencher'!$N:$N)</f>
        <v>0</v>
      </c>
      <c r="G172" s="30"/>
      <c r="H172" s="57" t="s">
        <v>108</v>
      </c>
      <c r="I172" s="152"/>
      <c r="J172" s="153"/>
      <c r="K172" s="15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4"/>
      <c r="B173" s="3"/>
      <c r="C173" s="179" t="s">
        <v>115</v>
      </c>
      <c r="D173" s="178"/>
      <c r="E173" s="177"/>
      <c r="F173" s="31">
        <f>SUMIF('[1]TCE - ANEXO IV - Preencher'!$D:$D,'CONTÁBIL- FINANCEIRA '!A172,'[1]TCE - ANEXO IV - Preencher'!$N:$N)</f>
        <v>810</v>
      </c>
      <c r="G173" s="30"/>
      <c r="H173" s="57" t="s">
        <v>108</v>
      </c>
      <c r="I173" s="152"/>
      <c r="J173" s="153"/>
      <c r="K173" s="15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A174" s="4" t="s">
        <v>114</v>
      </c>
      <c r="B174" s="3">
        <v>6</v>
      </c>
      <c r="C174" s="176" t="s">
        <v>113</v>
      </c>
      <c r="D174" s="175"/>
      <c r="E174" s="174"/>
      <c r="F174" s="26">
        <f>F276</f>
        <v>0</v>
      </c>
      <c r="G174" s="25"/>
      <c r="H174" s="57"/>
      <c r="I174" s="152"/>
      <c r="J174" s="153"/>
      <c r="K174" s="15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112</v>
      </c>
      <c r="B175" s="3">
        <v>6</v>
      </c>
      <c r="C175" s="159" t="s">
        <v>111</v>
      </c>
      <c r="D175" s="158"/>
      <c r="E175" s="157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110</v>
      </c>
      <c r="B176" s="3">
        <v>7</v>
      </c>
      <c r="C176" s="159" t="s">
        <v>109</v>
      </c>
      <c r="D176" s="158"/>
      <c r="E176" s="157"/>
      <c r="F176" s="26">
        <f>'[1]TCE - ANEXO IV - Preencher'!Q98</f>
        <v>60288.22</v>
      </c>
      <c r="G176" s="25"/>
      <c r="H176" s="57" t="s">
        <v>108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A177" s="4" t="s">
        <v>107</v>
      </c>
      <c r="B177" s="3">
        <v>6</v>
      </c>
      <c r="C177" s="159" t="s">
        <v>106</v>
      </c>
      <c r="D177" s="158"/>
      <c r="E177" s="157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69" t="s">
        <v>105</v>
      </c>
      <c r="D178" s="168"/>
      <c r="E178" s="167"/>
      <c r="F178" s="166">
        <f>F31+F57+F66+F83+F102+F119+F157+F174+F175+F176+F177</f>
        <v>3621394.8909999998</v>
      </c>
      <c r="G178" s="165"/>
      <c r="H178" s="17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A179" s="4" t="s">
        <v>16</v>
      </c>
      <c r="B179" s="3"/>
      <c r="C179" s="169" t="s">
        <v>104</v>
      </c>
      <c r="D179" s="168"/>
      <c r="E179" s="167"/>
      <c r="F179" s="166">
        <f>IF('[1]SALDO DE ESTOQUE'!F6="",0,IF('[1]SALDO DE ESTOQUE'!F6="Correto",F28-F178,"Corrigir aba Saldo de Estoque"))</f>
        <v>-80665.990999999922</v>
      </c>
      <c r="G179" s="165"/>
      <c r="H179" s="172"/>
      <c r="I179" s="15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A180" s="4" t="s">
        <v>103</v>
      </c>
      <c r="B180" s="3"/>
      <c r="C180" s="159" t="s">
        <v>102</v>
      </c>
      <c r="D180" s="158"/>
      <c r="E180" s="157"/>
      <c r="F180" s="171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-98124.930600000007</v>
      </c>
      <c r="G180" s="170"/>
      <c r="H180" s="15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69" t="s">
        <v>101</v>
      </c>
      <c r="D181" s="168"/>
      <c r="E181" s="167"/>
      <c r="F181" s="166">
        <f>F178+F180</f>
        <v>3523269.9603999997</v>
      </c>
      <c r="G181" s="165"/>
      <c r="H181" s="154"/>
      <c r="I181" s="152"/>
      <c r="J181" s="153"/>
      <c r="K181" s="15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69" t="s">
        <v>100</v>
      </c>
      <c r="D182" s="168"/>
      <c r="E182" s="167"/>
      <c r="F182" s="166">
        <f>IF('[1]SALDO DE ESTOQUE'!F6="",0,IF('[1]SALDO DE ESTOQUE'!F6="Correto",F28-F181,"Corrigir aba Saldo de Estoque"))</f>
        <v>17458.939600000158</v>
      </c>
      <c r="G182" s="165"/>
      <c r="H182" s="164"/>
      <c r="I182" s="152"/>
      <c r="J182" s="153"/>
      <c r="K182" s="15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3" t="s">
        <v>99</v>
      </c>
      <c r="D183" s="162"/>
      <c r="E183" s="161"/>
      <c r="F183" s="31">
        <f>'[1]RELAÇÃO DESPESAS PAGAS'!S16</f>
        <v>0</v>
      </c>
      <c r="G183" s="30"/>
      <c r="H183" s="57" t="s">
        <v>20</v>
      </c>
      <c r="I183" s="152"/>
      <c r="J183" s="153"/>
      <c r="K183" s="15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3" t="s">
        <v>98</v>
      </c>
      <c r="D184" s="162"/>
      <c r="E184" s="161"/>
      <c r="F184" s="59">
        <v>0</v>
      </c>
      <c r="G184" s="58"/>
      <c r="H184" s="80" t="s">
        <v>14</v>
      </c>
      <c r="I184" s="160"/>
      <c r="J184" s="153"/>
      <c r="K184" s="15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59" t="s">
        <v>97</v>
      </c>
      <c r="D185" s="158"/>
      <c r="E185" s="157"/>
      <c r="F185" s="26">
        <f>IF($G$4=1,0,[1]Turnover!C16)</f>
        <v>3.6274509803921573</v>
      </c>
      <c r="G185" s="25"/>
      <c r="H185" s="57" t="s">
        <v>96</v>
      </c>
      <c r="I185" s="156"/>
      <c r="J185" s="153"/>
      <c r="K185" s="15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A186" s="4"/>
      <c r="B186" s="3"/>
      <c r="C186" s="155" t="s">
        <v>95</v>
      </c>
      <c r="D186" s="93"/>
      <c r="E186" s="93"/>
      <c r="F186" s="93"/>
      <c r="G186" s="108"/>
      <c r="H186" s="131"/>
      <c r="I186" s="154"/>
      <c r="J186" s="153"/>
      <c r="K186" s="15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A187" s="4"/>
      <c r="B187" s="3"/>
      <c r="C187" s="21"/>
      <c r="D187" s="17"/>
      <c r="E187" s="17"/>
      <c r="F187" s="127"/>
      <c r="G187" s="126"/>
      <c r="H187" s="131"/>
      <c r="I187" s="154"/>
      <c r="J187" s="153"/>
      <c r="K187" s="15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A188" s="4"/>
      <c r="B188" s="3"/>
      <c r="C188" s="18"/>
      <c r="D188" s="17" t="s">
        <v>94</v>
      </c>
      <c r="E188" s="16" t="s">
        <v>4</v>
      </c>
      <c r="F188" s="15" t="s">
        <v>3</v>
      </c>
      <c r="G188" s="14"/>
      <c r="H188" s="131"/>
      <c r="I188" s="152"/>
      <c r="J188" s="152"/>
      <c r="K188" s="15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A189" s="4"/>
      <c r="B189" s="3"/>
      <c r="C189" s="13"/>
      <c r="D189" s="12" t="s">
        <v>2</v>
      </c>
      <c r="E189" s="11" t="s">
        <v>1</v>
      </c>
      <c r="F189" s="10" t="s">
        <v>0</v>
      </c>
      <c r="G189" s="9"/>
      <c r="H189" s="13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1"/>
      <c r="D190" s="150" t="str">
        <f>D1</f>
        <v>DIRETORIA EXECUTIVA DE REGULAÇÃO MÉDIA E ALTA COMPLEXIDADE</v>
      </c>
      <c r="E190" s="108"/>
      <c r="F190" s="149" t="str">
        <f>F1</f>
        <v>PCF - Maio/2022 - V1</v>
      </c>
      <c r="G190" s="148"/>
      <c r="H190" s="13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5"/>
      <c r="D191" s="141" t="str">
        <f>D2</f>
        <v>DIRETORIA EXECUTIVA DE PLANEJAMENTO ORÇAMENTO E GESTÃO DA INFORMAÇÃO</v>
      </c>
      <c r="E191" s="14"/>
      <c r="F191" s="147" t="str">
        <f>F2</f>
        <v>MÊS/ANO COMPETÊNCIA</v>
      </c>
      <c r="G191" s="147" t="str">
        <f>G2</f>
        <v>ANO CONTRATO</v>
      </c>
      <c r="H191" s="131"/>
      <c r="I191" s="125"/>
      <c r="J191" s="125"/>
      <c r="K191" s="12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5"/>
      <c r="D192" s="141" t="str">
        <f>D3</f>
        <v>SECRETARIA  DE ADMINISTRAÇÃO E FINANÇAS</v>
      </c>
      <c r="E192" s="14"/>
      <c r="F192" s="146"/>
      <c r="G192" s="146"/>
      <c r="H192" s="131"/>
      <c r="I192" s="125"/>
      <c r="J192" s="125"/>
      <c r="K192" s="12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5"/>
      <c r="D193" s="141" t="str">
        <f>D4</f>
        <v>DEMONSTRATIVO DE CONTRATOS SERVIÇOS TERCEIRIZADOS</v>
      </c>
      <c r="E193" s="81"/>
      <c r="F193" s="144">
        <f>IF($F$4="","",$F$4)</f>
        <v>44743</v>
      </c>
      <c r="G193" s="143">
        <f>IF(G4=0,"",G4)</f>
        <v>2</v>
      </c>
      <c r="H193" s="131"/>
      <c r="I193" s="125"/>
      <c r="J193" s="125"/>
      <c r="K193" s="12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2"/>
      <c r="D194" s="141" t="s">
        <v>93</v>
      </c>
      <c r="E194" s="106"/>
      <c r="F194" s="140"/>
      <c r="G194" s="139"/>
      <c r="H194" s="131"/>
      <c r="I194" s="125"/>
      <c r="J194" s="125"/>
      <c r="K194" s="12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38" t="s">
        <v>92</v>
      </c>
      <c r="D195" s="137"/>
      <c r="E195" s="136" t="s">
        <v>91</v>
      </c>
      <c r="F195" s="135"/>
      <c r="G195" s="134"/>
      <c r="H195" s="131"/>
      <c r="I195" s="125"/>
      <c r="J195" s="125"/>
      <c r="K195" s="12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3" t="str">
        <f>IF(C7=0,"",C7)</f>
        <v xml:space="preserve">HECPI - AMBULATÓRIO </v>
      </c>
      <c r="D196" s="98"/>
      <c r="E196" s="132" t="str">
        <f>IF(E7=0,"",E7)</f>
        <v>ROBERTA MONTEIRO</v>
      </c>
      <c r="F196" s="99"/>
      <c r="G196" s="98"/>
      <c r="H196" s="131"/>
      <c r="I196" s="125"/>
      <c r="J196" s="125"/>
      <c r="K196" s="12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0" t="s">
        <v>90</v>
      </c>
      <c r="D197" s="17"/>
      <c r="E197" s="17"/>
      <c r="F197" s="127"/>
      <c r="G197" s="126"/>
      <c r="H197" s="5"/>
      <c r="I197" s="125"/>
      <c r="J197" s="125"/>
      <c r="K197" s="12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29"/>
      <c r="E198" s="81"/>
      <c r="F198" s="127"/>
      <c r="G198" s="126"/>
      <c r="H198" s="5"/>
      <c r="I198" s="125"/>
      <c r="J198" s="125"/>
      <c r="K198" s="12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28" t="s">
        <v>89</v>
      </c>
      <c r="D199" s="17"/>
      <c r="E199" s="17"/>
      <c r="F199" s="127"/>
      <c r="G199" s="126"/>
      <c r="H199" s="5"/>
      <c r="I199" s="125"/>
      <c r="J199" s="125"/>
      <c r="K199" s="12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5"/>
      <c r="J200" s="125"/>
      <c r="K200" s="12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2" t="s">
        <v>46</v>
      </c>
      <c r="D201" s="121"/>
      <c r="E201" s="120"/>
      <c r="F201" s="31">
        <f>'[1]FUNDO FIXO - CAIXA'!D11</f>
        <v>500</v>
      </c>
      <c r="G201" s="30"/>
      <c r="H201" s="57" t="s">
        <v>88</v>
      </c>
      <c r="I201" s="125"/>
      <c r="J201" s="125"/>
      <c r="K201" s="12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2" t="s">
        <v>86</v>
      </c>
      <c r="D202" s="121"/>
      <c r="E202" s="120"/>
      <c r="F202" s="31">
        <f>'[1]FUNDO FIXO - CAIXA'!F19</f>
        <v>327.5</v>
      </c>
      <c r="G202" s="30"/>
      <c r="H202" s="57" t="s">
        <v>88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2" t="s">
        <v>85</v>
      </c>
      <c r="D203" s="121"/>
      <c r="E203" s="120"/>
      <c r="F203" s="31">
        <f>'[1]FUNDO FIXO - CAIXA'!E13</f>
        <v>327.5</v>
      </c>
      <c r="G203" s="30"/>
      <c r="H203" s="57" t="s">
        <v>88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84</v>
      </c>
      <c r="D204" s="28"/>
      <c r="E204" s="27"/>
      <c r="F204" s="26">
        <f>F201-F202+F203</f>
        <v>500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4"/>
      <c r="D205" s="118"/>
      <c r="E205" s="118"/>
      <c r="F205" s="117"/>
      <c r="G205" s="116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3" t="s">
        <v>87</v>
      </c>
      <c r="D206" s="118"/>
      <c r="E206" s="118"/>
      <c r="F206" s="117"/>
      <c r="G206" s="116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2" t="s">
        <v>46</v>
      </c>
      <c r="D208" s="121"/>
      <c r="E208" s="120"/>
      <c r="F208" s="59">
        <v>3</v>
      </c>
      <c r="G208" s="58"/>
      <c r="H208" s="57" t="s">
        <v>34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2" t="s">
        <v>86</v>
      </c>
      <c r="D209" s="121"/>
      <c r="E209" s="120"/>
      <c r="F209" s="31">
        <f>'[1]RELAÇÃO DESPESAS PAGAS'!$O$2</f>
        <v>13837890.290000001</v>
      </c>
      <c r="G209" s="30"/>
      <c r="H209" s="57" t="s">
        <v>77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2" t="s">
        <v>85</v>
      </c>
      <c r="D210" s="121"/>
      <c r="E210" s="120"/>
      <c r="F210" s="59">
        <f>13250738.51+39182.44+436385.63+111580.71+2</f>
        <v>13837889.290000001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84</v>
      </c>
      <c r="D211" s="28"/>
      <c r="E211" s="27"/>
      <c r="F211" s="26">
        <f>F208-F209+F210</f>
        <v>2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83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2" t="s">
        <v>46</v>
      </c>
      <c r="D216" s="121"/>
      <c r="E216" s="120"/>
      <c r="F216" s="59">
        <v>4740791.3600000003</v>
      </c>
      <c r="G216" s="58"/>
      <c r="H216" s="57" t="s">
        <v>34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2" t="s">
        <v>82</v>
      </c>
      <c r="D217" s="121"/>
      <c r="E217" s="120"/>
      <c r="F217" s="59">
        <f>1494973.48+3340087.26+153390.78</f>
        <v>4988451.5200000005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2" t="s">
        <v>81</v>
      </c>
      <c r="D218" s="121"/>
      <c r="E218" s="120"/>
      <c r="F218" s="31">
        <f>'[1]RELAÇÃO DESPESAS PAGAS'!$S$23+'[1]RELAÇÃO DESPESAS PAGAS'!S32</f>
        <v>5203714.22</v>
      </c>
      <c r="G218" s="30"/>
      <c r="H218" s="57" t="s">
        <v>77</v>
      </c>
      <c r="I218" s="97"/>
      <c r="J218" s="97"/>
      <c r="K218" s="97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2" t="s">
        <v>80</v>
      </c>
      <c r="D219" s="121"/>
      <c r="E219" s="120"/>
      <c r="F219" s="31">
        <f>F20+F21</f>
        <v>53706.07</v>
      </c>
      <c r="G219" s="30"/>
      <c r="H219" s="57" t="s">
        <v>79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2" t="s">
        <v>78</v>
      </c>
      <c r="D220" s="121"/>
      <c r="E220" s="120"/>
      <c r="F220" s="31">
        <f>'[1]RELAÇÃO DESPESAS PAGAS'!$S$14</f>
        <v>0</v>
      </c>
      <c r="G220" s="30"/>
      <c r="H220" s="57" t="s">
        <v>77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76</v>
      </c>
      <c r="D221" s="28"/>
      <c r="E221" s="27"/>
      <c r="F221" s="26">
        <f>F216-F217+F218+F219-F220</f>
        <v>5009760.13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19"/>
      <c r="D222" s="118"/>
      <c r="E222" s="118"/>
      <c r="F222" s="117"/>
      <c r="G222" s="116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75</v>
      </c>
      <c r="D223" s="28"/>
      <c r="E223" s="27"/>
      <c r="F223" s="26">
        <f>F221+F211+F204</f>
        <v>5010262.13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5"/>
      <c r="D224" s="114"/>
      <c r="E224" s="114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5"/>
      <c r="D225" s="114"/>
      <c r="E225" s="114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74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3" t="s">
        <v>73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0" t="s">
        <v>72</v>
      </c>
      <c r="D228" s="99"/>
      <c r="E228" s="110"/>
      <c r="F228" s="31">
        <f>'[1]RELAÇÃO DESPESAS PAGAS'!$S$6</f>
        <v>0</v>
      </c>
      <c r="G228" s="30"/>
      <c r="H228" s="57" t="s">
        <v>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0" t="s">
        <v>71</v>
      </c>
      <c r="D229" s="99"/>
      <c r="E229" s="110"/>
      <c r="F229" s="31">
        <f>'[1]RELAÇÃO DESPESAS PAGAS'!$S$48</f>
        <v>0</v>
      </c>
      <c r="G229" s="30"/>
      <c r="H229" s="57" t="s">
        <v>68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89"/>
      <c r="B230" s="3"/>
      <c r="C230" s="112" t="s">
        <v>70</v>
      </c>
      <c r="D230" s="111"/>
      <c r="E230" s="110"/>
      <c r="F230" s="31">
        <f>'[1]RELAÇÃO DESPESAS PAGAS'!S49</f>
        <v>0</v>
      </c>
      <c r="G230" s="30"/>
      <c r="H230" s="57" t="s">
        <v>68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2" t="s">
        <v>69</v>
      </c>
      <c r="D231" s="111"/>
      <c r="E231" s="110"/>
      <c r="F231" s="31">
        <f>'[1]RELAÇÃO DESPESAS PAGAS'!$S$7</f>
        <v>0</v>
      </c>
      <c r="G231" s="30"/>
      <c r="H231" s="57" t="s">
        <v>68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09" t="s">
        <v>67</v>
      </c>
      <c r="D232" s="93"/>
      <c r="E232" s="93"/>
      <c r="F232" s="93"/>
      <c r="G232" s="108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07"/>
      <c r="D233" s="106"/>
      <c r="E233" s="106"/>
      <c r="F233" s="106"/>
      <c r="G233" s="105"/>
      <c r="H233" s="10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4"/>
      <c r="D234" s="103"/>
      <c r="E234" s="103"/>
      <c r="F234" s="103"/>
      <c r="G234" s="102"/>
      <c r="H234" s="10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66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0" t="s">
        <v>65</v>
      </c>
      <c r="D237" s="99"/>
      <c r="E237" s="98"/>
      <c r="F237" s="31">
        <f>'[1]SALDO DE ESTOQUE'!D35</f>
        <v>1532056.8200000003</v>
      </c>
      <c r="G237" s="30"/>
      <c r="H237" s="57" t="s">
        <v>62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0" t="s">
        <v>64</v>
      </c>
      <c r="D238" s="99"/>
      <c r="E238" s="98"/>
      <c r="F238" s="31">
        <f>'[1]SALDO DE ESTOQUE'!D75+'[1]SALDO DE ESTOQUE'!D6</f>
        <v>139879.47000000003</v>
      </c>
      <c r="G238" s="30"/>
      <c r="H238" s="57" t="s">
        <v>62</v>
      </c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</row>
    <row r="239" spans="1:54" ht="18.75">
      <c r="A239" s="4"/>
      <c r="B239" s="3"/>
      <c r="C239" s="100" t="s">
        <v>63</v>
      </c>
      <c r="D239" s="99"/>
      <c r="E239" s="98"/>
      <c r="F239" s="31">
        <f>'[1]SALDO DE ESTOQUE'!D87</f>
        <v>0</v>
      </c>
      <c r="G239" s="30"/>
      <c r="H239" s="57" t="s">
        <v>62</v>
      </c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</row>
    <row r="240" spans="1:54" ht="18.75">
      <c r="A240" s="4"/>
      <c r="B240" s="3"/>
      <c r="C240" s="29" t="s">
        <v>61</v>
      </c>
      <c r="D240" s="28"/>
      <c r="E240" s="27"/>
      <c r="F240" s="96">
        <f>F237+F238+F239</f>
        <v>1671936.2900000003</v>
      </c>
      <c r="G240" s="95"/>
      <c r="H240" s="57" t="s">
        <v>60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4"/>
      <c r="D241" s="93"/>
      <c r="E241" s="93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2" t="s">
        <v>59</v>
      </c>
      <c r="D242" s="91"/>
      <c r="E242" s="91"/>
      <c r="F242" s="91"/>
      <c r="G242" s="90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2" t="s">
        <v>58</v>
      </c>
      <c r="D243" s="81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.75">
      <c r="A245" s="4"/>
      <c r="B245" s="3"/>
      <c r="C245" s="76" t="s">
        <v>57</v>
      </c>
      <c r="D245" s="75"/>
      <c r="E245" s="74"/>
      <c r="F245" s="59">
        <f>1030010.15+4334.2+13671.81+82830.9+10911.17</f>
        <v>1141758.23</v>
      </c>
      <c r="G245" s="58"/>
      <c r="H245" s="80" t="s">
        <v>14</v>
      </c>
      <c r="I245" s="2"/>
      <c r="J245" s="2"/>
      <c r="K245" s="2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</row>
    <row r="246" spans="1:54" ht="18.75">
      <c r="A246" s="4"/>
      <c r="B246" s="3"/>
      <c r="C246" s="76" t="s">
        <v>56</v>
      </c>
      <c r="D246" s="75"/>
      <c r="E246" s="74"/>
      <c r="F246" s="59">
        <f>106929.46+68310.76+17860.76+16188.99+1306+362.34+1357.94+173.04+401.99+568.79+290.67+2924.2+146.72+2307.86+401.21+453.47+414.19+773.73+49.53+231.89</f>
        <v>221453.54000000004</v>
      </c>
      <c r="G246" s="58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55</v>
      </c>
      <c r="D247" s="75"/>
      <c r="E247" s="74"/>
      <c r="F247" s="59">
        <v>96137.86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49</v>
      </c>
      <c r="D248" s="36"/>
      <c r="E248" s="35"/>
      <c r="F248" s="88">
        <f>SUM(F245:G247)</f>
        <v>1459349.6300000001</v>
      </c>
      <c r="G248" s="87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86"/>
      <c r="D249" s="85"/>
      <c r="E249" s="85"/>
      <c r="F249" s="84"/>
      <c r="G249" s="83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2" t="s">
        <v>54</v>
      </c>
      <c r="D250" s="81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.75">
      <c r="A252" s="4"/>
      <c r="B252" s="3"/>
      <c r="C252" s="76" t="s">
        <v>53</v>
      </c>
      <c r="D252" s="75"/>
      <c r="E252" s="74"/>
      <c r="F252" s="59">
        <v>0</v>
      </c>
      <c r="G252" s="58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.75">
      <c r="A253" s="4"/>
      <c r="B253" s="3"/>
      <c r="C253" s="76" t="s">
        <v>52</v>
      </c>
      <c r="D253" s="75"/>
      <c r="E253" s="74"/>
      <c r="F253" s="59">
        <v>0</v>
      </c>
      <c r="G253" s="58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.75">
      <c r="A254" s="4"/>
      <c r="B254" s="3"/>
      <c r="C254" s="76" t="s">
        <v>51</v>
      </c>
      <c r="D254" s="75"/>
      <c r="E254" s="74"/>
      <c r="F254" s="59">
        <v>3123192.65</v>
      </c>
      <c r="G254" s="58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8.75">
      <c r="A255" s="4"/>
      <c r="B255" s="3"/>
      <c r="C255" s="76" t="s">
        <v>50</v>
      </c>
      <c r="D255" s="75"/>
      <c r="E255" s="74"/>
      <c r="F255" s="59">
        <v>984465.71</v>
      </c>
      <c r="G255" s="58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49</v>
      </c>
      <c r="D256" s="36"/>
      <c r="E256" s="35"/>
      <c r="F256" s="26">
        <f>SUM(F252:G255)</f>
        <v>4107658.36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48</v>
      </c>
      <c r="D258" s="36"/>
      <c r="E258" s="35"/>
      <c r="F258" s="26">
        <f>F248+F256</f>
        <v>5567007.9900000002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47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46</v>
      </c>
      <c r="D262" s="75"/>
      <c r="E262" s="74"/>
      <c r="F262" s="59">
        <v>3150398.74</v>
      </c>
      <c r="G262" s="58"/>
      <c r="H262" s="57" t="s">
        <v>34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45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44</v>
      </c>
      <c r="D264" s="75"/>
      <c r="E264" s="74"/>
      <c r="F264" s="64">
        <f>[1]Provisões!F20</f>
        <v>316298.51250000024</v>
      </c>
      <c r="G264" s="63"/>
      <c r="H264" s="57" t="s">
        <v>43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42</v>
      </c>
      <c r="D265" s="75"/>
      <c r="E265" s="74"/>
      <c r="F265" s="59">
        <f>F42</f>
        <v>224063.70119999998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41</v>
      </c>
      <c r="D266" s="75"/>
      <c r="E266" s="74"/>
      <c r="F266" s="59">
        <f>F46</f>
        <v>60484.481999999967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40</v>
      </c>
      <c r="D267" s="75"/>
      <c r="E267" s="74"/>
      <c r="F267" s="59">
        <f>F50</f>
        <v>82034.147200000007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39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38</v>
      </c>
      <c r="D269" s="75"/>
      <c r="E269" s="74"/>
      <c r="F269" s="59"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37</v>
      </c>
      <c r="D270" s="36"/>
      <c r="E270" s="35"/>
      <c r="F270" s="26">
        <f>F262+F263+F264-F265-F266-F267-F268+F269</f>
        <v>3100114.9221000005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36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35</v>
      </c>
      <c r="D274" s="66"/>
      <c r="E274" s="65"/>
      <c r="F274" s="59">
        <v>45571.15</v>
      </c>
      <c r="G274" s="58"/>
      <c r="H274" s="57" t="s">
        <v>34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33</v>
      </c>
      <c r="D275" s="66"/>
      <c r="E275" s="65"/>
      <c r="F275" s="59">
        <f>F15+F21</f>
        <v>528.94000000000005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32</v>
      </c>
      <c r="D276" s="66"/>
      <c r="E276" s="65"/>
      <c r="F276" s="64">
        <f>SUM(F277:G281)</f>
        <v>0</v>
      </c>
      <c r="G276" s="63"/>
      <c r="H276" s="57" t="s">
        <v>23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/>
      <c r="B277" s="3"/>
      <c r="C277" s="62" t="s">
        <v>31</v>
      </c>
      <c r="D277" s="61"/>
      <c r="E277" s="60"/>
      <c r="F277" s="59">
        <f>SUMIF('[1]TCE - ANEXO IV - Preencher'!$D:$D,'CONTÁBIL- FINANCEIRA '!A279,'[1]TCE - ANEXO IV - Preencher'!$N:$N)</f>
        <v>0</v>
      </c>
      <c r="G277" s="58"/>
      <c r="H277" s="57" t="s">
        <v>23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/>
      <c r="B278" s="3"/>
      <c r="C278" s="62" t="s">
        <v>30</v>
      </c>
      <c r="D278" s="61"/>
      <c r="E278" s="60"/>
      <c r="F278" s="59">
        <f>SUMIF('[1]TCE - ANEXO IV - Preencher'!$D:$D,'CONTÁBIL- FINANCEIRA '!A280,'[1]TCE - ANEXO IV - Preencher'!$N:$N)</f>
        <v>0</v>
      </c>
      <c r="G278" s="58"/>
      <c r="H278" s="57" t="s">
        <v>23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29</v>
      </c>
      <c r="B279" s="3">
        <v>6</v>
      </c>
      <c r="C279" s="62" t="s">
        <v>28</v>
      </c>
      <c r="D279" s="61"/>
      <c r="E279" s="60"/>
      <c r="F279" s="59">
        <f>SUMIF('[1]TCE - ANEXO IV - Preencher'!$D:$D,'CONTÁBIL- FINANCEIRA '!A281,'[1]TCE - ANEXO IV - Preencher'!$N:$N)</f>
        <v>0</v>
      </c>
      <c r="G279" s="58"/>
      <c r="H279" s="57" t="s">
        <v>23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27</v>
      </c>
      <c r="B280" s="3">
        <v>6</v>
      </c>
      <c r="C280" s="62" t="s">
        <v>26</v>
      </c>
      <c r="D280" s="61"/>
      <c r="E280" s="60"/>
      <c r="F280" s="59">
        <f>SUMIF('[1]TCE - ANEXO IV - Preencher'!$D:$D,'CONTÁBIL- FINANCEIRA '!A282,'[1]TCE - ANEXO IV - Preencher'!$N:$N)</f>
        <v>0</v>
      </c>
      <c r="G280" s="58"/>
      <c r="H280" s="57" t="s">
        <v>23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25</v>
      </c>
      <c r="B281" s="3">
        <v>7</v>
      </c>
      <c r="C281" s="62" t="s">
        <v>24</v>
      </c>
      <c r="D281" s="61"/>
      <c r="E281" s="60"/>
      <c r="F281" s="59">
        <f>SUMIF('[1]TCE - ANEXO IV - Preencher'!$D:$D,'CONTÁBIL- FINANCEIRA '!A283,'[1]TCE - ANEXO IV - Preencher'!$N:$N)</f>
        <v>0</v>
      </c>
      <c r="G281" s="58"/>
      <c r="H281" s="57" t="s">
        <v>23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A282" s="4" t="s">
        <v>22</v>
      </c>
      <c r="B282" s="3">
        <v>6</v>
      </c>
      <c r="C282" s="49" t="s">
        <v>21</v>
      </c>
      <c r="D282" s="48"/>
      <c r="E282" s="47"/>
      <c r="F282" s="59">
        <f>'[1]RELAÇÃO DESPESAS PAGAS'!S17</f>
        <v>0</v>
      </c>
      <c r="G282" s="58"/>
      <c r="H282" s="57" t="s">
        <v>20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A283" s="4" t="s">
        <v>19</v>
      </c>
      <c r="B283" s="3">
        <v>6</v>
      </c>
      <c r="C283" s="29" t="s">
        <v>18</v>
      </c>
      <c r="D283" s="28"/>
      <c r="E283" s="27"/>
      <c r="F283" s="26">
        <f>F274+F275-F276-F282</f>
        <v>46100.090000000004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17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 t="s">
        <v>16</v>
      </c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 t="str">
        <f>IF(G6="NÃO",F32+F38+F39+F40+F41+F122+F123+F128+F132+F135+F153,IF(G6="SIM",F32+F38+F40+F41+F122+F123+F128+F132+F135+F153,"Preencher campo PIS"))</f>
        <v>Preencher campo PIS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 t="str">
        <f>IFERROR($F$288/$F$28,"")</f>
        <v/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algorithmName="SHA-512" hashValue="NF/NgCIKdZgrjx/Cgbgyu/vNLYynND54+ckAFAdHz/OTOPfcm0rAN1C/N7uo1O81BuegirDLAv63wzD1tAw2Fw==" saltValue="YbU8EMntKp9c1Ctm8J3ZUA==" spinCount="100000" sheet="1" objects="1" scenarios="1"/>
  <mergeCells count="488">
    <mergeCell ref="C269:E269"/>
    <mergeCell ref="C257:G257"/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F216:G216"/>
    <mergeCell ref="C297:G297"/>
    <mergeCell ref="C276:E276"/>
    <mergeCell ref="C277:E277"/>
    <mergeCell ref="C278:E278"/>
    <mergeCell ref="C279:E279"/>
    <mergeCell ref="C280:E280"/>
    <mergeCell ref="C281:E281"/>
    <mergeCell ref="C290:E290"/>
    <mergeCell ref="C296:E296"/>
    <mergeCell ref="C295:E295"/>
    <mergeCell ref="F295:G295"/>
    <mergeCell ref="F287:G287"/>
    <mergeCell ref="F288:G288"/>
    <mergeCell ref="F289:G289"/>
    <mergeCell ref="C287:E287"/>
    <mergeCell ref="C288:E288"/>
    <mergeCell ref="C289:E289"/>
    <mergeCell ref="C266:E266"/>
    <mergeCell ref="C267:E267"/>
    <mergeCell ref="C268:E268"/>
    <mergeCell ref="F294:G294"/>
    <mergeCell ref="F262:G262"/>
    <mergeCell ref="F296:G296"/>
    <mergeCell ref="C273:E273"/>
    <mergeCell ref="C283:E283"/>
    <mergeCell ref="C286:E286"/>
    <mergeCell ref="C294:E294"/>
    <mergeCell ref="F268:G268"/>
    <mergeCell ref="F269:G269"/>
    <mergeCell ref="C256:E256"/>
    <mergeCell ref="C258:E258"/>
    <mergeCell ref="C261:E261"/>
    <mergeCell ref="C270:E270"/>
    <mergeCell ref="C262:E262"/>
    <mergeCell ref="C263:E263"/>
    <mergeCell ref="C264:E264"/>
    <mergeCell ref="C265:E265"/>
    <mergeCell ref="F270:G270"/>
    <mergeCell ref="F252:G252"/>
    <mergeCell ref="F253:G253"/>
    <mergeCell ref="F254:G254"/>
    <mergeCell ref="F255:G255"/>
    <mergeCell ref="F263:G263"/>
    <mergeCell ref="F264:G264"/>
    <mergeCell ref="F265:G265"/>
    <mergeCell ref="F266:G266"/>
    <mergeCell ref="F267:G267"/>
    <mergeCell ref="F247:G247"/>
    <mergeCell ref="C251:E251"/>
    <mergeCell ref="F251:G251"/>
    <mergeCell ref="F256:G256"/>
    <mergeCell ref="F258:G258"/>
    <mergeCell ref="F261:G261"/>
    <mergeCell ref="C252:E252"/>
    <mergeCell ref="C253:E253"/>
    <mergeCell ref="C254:E254"/>
    <mergeCell ref="C255:E255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C236:E236"/>
    <mergeCell ref="C240:E240"/>
    <mergeCell ref="F236:G236"/>
    <mergeCell ref="F237:G237"/>
    <mergeCell ref="F238:G238"/>
    <mergeCell ref="F239:G239"/>
    <mergeCell ref="F240:G240"/>
    <mergeCell ref="C227:D227"/>
    <mergeCell ref="F227:G227"/>
    <mergeCell ref="F228:G228"/>
    <mergeCell ref="F229:G229"/>
    <mergeCell ref="F230:G230"/>
    <mergeCell ref="F231:G231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C220:E220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7:G217"/>
    <mergeCell ref="F218:G218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C94:C98"/>
    <mergeCell ref="E99:G99"/>
    <mergeCell ref="C99:D99"/>
    <mergeCell ref="C100:D100"/>
    <mergeCell ref="F97:F98"/>
    <mergeCell ref="F95:F96"/>
    <mergeCell ref="G95:G96"/>
    <mergeCell ref="G97:G98"/>
    <mergeCell ref="C90:E90"/>
    <mergeCell ref="F83:G83"/>
    <mergeCell ref="F85:G85"/>
    <mergeCell ref="F88:G88"/>
    <mergeCell ref="F84:G84"/>
    <mergeCell ref="F86:G86"/>
    <mergeCell ref="F87:G87"/>
    <mergeCell ref="F89:G89"/>
    <mergeCell ref="F90:G90"/>
    <mergeCell ref="C83:E83"/>
    <mergeCell ref="C85:E85"/>
    <mergeCell ref="C88:E88"/>
    <mergeCell ref="C84:E84"/>
    <mergeCell ref="C86:E86"/>
    <mergeCell ref="C87:E87"/>
    <mergeCell ref="C89:E89"/>
    <mergeCell ref="C22:E22"/>
    <mergeCell ref="C23:E23"/>
    <mergeCell ref="C24:E24"/>
    <mergeCell ref="C25:E25"/>
    <mergeCell ref="C26:E26"/>
    <mergeCell ref="F13:G13"/>
    <mergeCell ref="C16:E16"/>
    <mergeCell ref="C17:E17"/>
    <mergeCell ref="C18:E18"/>
    <mergeCell ref="C20:E20"/>
    <mergeCell ref="F22:G22"/>
    <mergeCell ref="F23:G23"/>
    <mergeCell ref="F24:G24"/>
    <mergeCell ref="F25:G25"/>
    <mergeCell ref="F26:G26"/>
    <mergeCell ref="F20:G20"/>
    <mergeCell ref="F34:G34"/>
    <mergeCell ref="F35:G35"/>
    <mergeCell ref="F36:G36"/>
    <mergeCell ref="C7:D7"/>
    <mergeCell ref="C19:E19"/>
    <mergeCell ref="C27:E27"/>
    <mergeCell ref="C28:E28"/>
    <mergeCell ref="C30:E30"/>
    <mergeCell ref="F30:G30"/>
    <mergeCell ref="F21:G21"/>
    <mergeCell ref="F31:G31"/>
    <mergeCell ref="F32:G32"/>
    <mergeCell ref="F33:G33"/>
    <mergeCell ref="C31:E31"/>
    <mergeCell ref="C32:E32"/>
    <mergeCell ref="C33:E33"/>
    <mergeCell ref="F19:G19"/>
    <mergeCell ref="F8:G8"/>
    <mergeCell ref="F4:F5"/>
    <mergeCell ref="G4:G5"/>
    <mergeCell ref="C9:E10"/>
    <mergeCell ref="C11:E11"/>
    <mergeCell ref="C6:D6"/>
    <mergeCell ref="F11:G11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F18:G18"/>
    <mergeCell ref="C21:E21"/>
    <mergeCell ref="C45:E45"/>
    <mergeCell ref="C42:E42"/>
    <mergeCell ref="F40:G40"/>
    <mergeCell ref="F39:G39"/>
    <mergeCell ref="F38:G38"/>
    <mergeCell ref="F37:G37"/>
    <mergeCell ref="C34:E34"/>
    <mergeCell ref="C35:E35"/>
    <mergeCell ref="C36:E36"/>
    <mergeCell ref="F50:G50"/>
    <mergeCell ref="F51:G51"/>
    <mergeCell ref="F41:G41"/>
    <mergeCell ref="F42:G42"/>
    <mergeCell ref="F43:G43"/>
    <mergeCell ref="F44:G44"/>
    <mergeCell ref="F45:G45"/>
    <mergeCell ref="F59:G59"/>
    <mergeCell ref="F60:G60"/>
    <mergeCell ref="F61:G61"/>
    <mergeCell ref="F62:G62"/>
    <mergeCell ref="F63:G63"/>
    <mergeCell ref="F12:G12"/>
    <mergeCell ref="F46:G46"/>
    <mergeCell ref="F47:G47"/>
    <mergeCell ref="F48:G48"/>
    <mergeCell ref="F49:G49"/>
    <mergeCell ref="C54:E54"/>
    <mergeCell ref="C56:E56"/>
    <mergeCell ref="C58:E58"/>
    <mergeCell ref="C59:E59"/>
    <mergeCell ref="F52:G52"/>
    <mergeCell ref="F57:G57"/>
    <mergeCell ref="F56:G56"/>
    <mergeCell ref="F55:G55"/>
    <mergeCell ref="F54:G54"/>
    <mergeCell ref="F53:G53"/>
    <mergeCell ref="F67:G67"/>
    <mergeCell ref="F68:G68"/>
    <mergeCell ref="F69:G69"/>
    <mergeCell ref="F58:G58"/>
    <mergeCell ref="C60:E60"/>
    <mergeCell ref="C61:E61"/>
    <mergeCell ref="C62:E62"/>
    <mergeCell ref="C63:E63"/>
    <mergeCell ref="C64:E64"/>
    <mergeCell ref="C65:E65"/>
    <mergeCell ref="C44:E44"/>
    <mergeCell ref="F64:G64"/>
    <mergeCell ref="C70:E70"/>
    <mergeCell ref="F70:G70"/>
    <mergeCell ref="C66:E66"/>
    <mergeCell ref="F66:G66"/>
    <mergeCell ref="C67:E67"/>
    <mergeCell ref="C68:E68"/>
    <mergeCell ref="C69:E69"/>
    <mergeCell ref="F65:G65"/>
    <mergeCell ref="C37:E37"/>
    <mergeCell ref="C38:E38"/>
    <mergeCell ref="C39:E39"/>
    <mergeCell ref="C40:E40"/>
    <mergeCell ref="C41:E41"/>
    <mergeCell ref="C43:E43"/>
    <mergeCell ref="C46:E46"/>
    <mergeCell ref="C50:E50"/>
    <mergeCell ref="C55:E55"/>
    <mergeCell ref="C57:E57"/>
    <mergeCell ref="C47:E47"/>
    <mergeCell ref="C48:E48"/>
    <mergeCell ref="C49:E49"/>
    <mergeCell ref="C51:E51"/>
    <mergeCell ref="C52:E52"/>
    <mergeCell ref="C53:E53"/>
    <mergeCell ref="F73:G73"/>
    <mergeCell ref="F75:G75"/>
    <mergeCell ref="F77:G77"/>
    <mergeCell ref="F71:G71"/>
    <mergeCell ref="C8:E8"/>
    <mergeCell ref="C12:E12"/>
    <mergeCell ref="C13:E13"/>
    <mergeCell ref="C14:E14"/>
    <mergeCell ref="C15:E15"/>
    <mergeCell ref="C75:E75"/>
    <mergeCell ref="C71:E71"/>
    <mergeCell ref="C73:E73"/>
    <mergeCell ref="F82:G82"/>
    <mergeCell ref="F81:G81"/>
    <mergeCell ref="F80:G80"/>
    <mergeCell ref="F79:G79"/>
    <mergeCell ref="F78:G78"/>
    <mergeCell ref="F72:G72"/>
    <mergeCell ref="F74:G74"/>
    <mergeCell ref="F76:G76"/>
    <mergeCell ref="C80:E80"/>
    <mergeCell ref="C81:E81"/>
    <mergeCell ref="C82:E82"/>
    <mergeCell ref="C72:E72"/>
    <mergeCell ref="C74:E74"/>
    <mergeCell ref="C76:E76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'[07.2022 - PCF Versão 01 PCR.1_ATUALIZADA_.xlsx]DADOS (OCULTAR)'!#REF!</xm:f>
          </x14:formula1>
          <xm:sqref>E228:E231</xm:sqref>
        </x14:dataValidation>
        <x14:dataValidation type="list" allowBlank="1" showInputMessage="1" showErrorMessage="1">
          <x14:formula1>
            <xm:f>'[07.2022 - PCF Versão 01 PCR.1_ATUALIZADA_.xlsx]DADOS (OCULTAR)'!#REF!</xm:f>
          </x14:formula1>
          <xm:sqref>F4:F5</xm:sqref>
        </x14:dataValidation>
        <x14:dataValidation type="list" allowBlank="1" showInputMessage="1" showErrorMessage="1">
          <x14:formula1>
            <xm:f>'[07.2022 - PCF Versão 01 PCR.1_ATUALIZADA_.xlsx]DADOS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2022-08-31T12:49:02Z</dcterms:created>
  <dcterms:modified xsi:type="dcterms:W3CDTF">2022-08-31T12:49:06Z</dcterms:modified>
</cp:coreProperties>
</file>